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cc2edb4e3910f1a/Documents/Operations/"/>
    </mc:Choice>
  </mc:AlternateContent>
  <xr:revisionPtr revIDLastSave="0" documentId="8_{589FF42D-BE9C-42C0-A0C4-7A8CB805179C}" xr6:coauthVersionLast="45" xr6:coauthVersionMax="45" xr10:uidLastSave="{00000000-0000-0000-0000-000000000000}"/>
  <bookViews>
    <workbookView xWindow="-108" yWindow="-108" windowWidth="23256" windowHeight="12576" xr2:uid="{FEC8994C-4B36-472E-ADC3-D490F9C70D4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  <c r="C33" i="1"/>
  <c r="C27" i="1"/>
  <c r="C30" i="1"/>
  <c r="C20" i="1"/>
  <c r="D71" i="1"/>
  <c r="K125" i="1"/>
  <c r="R114" i="1"/>
  <c r="R118" i="1"/>
  <c r="Q114" i="1"/>
  <c r="Q118" i="1"/>
  <c r="H113" i="1"/>
  <c r="L112" i="1"/>
  <c r="K111" i="1"/>
  <c r="P106" i="1"/>
  <c r="O106" i="1"/>
  <c r="M106" i="1"/>
  <c r="L106" i="1"/>
  <c r="K106" i="1"/>
  <c r="G106" i="1"/>
  <c r="H106" i="1"/>
  <c r="H105" i="1"/>
  <c r="H104" i="1"/>
  <c r="H102" i="1"/>
  <c r="H101" i="1"/>
  <c r="H100" i="1"/>
  <c r="H99" i="1"/>
  <c r="H96" i="1"/>
  <c r="H95" i="1"/>
  <c r="H93" i="1"/>
  <c r="H92" i="1"/>
  <c r="H91" i="1"/>
  <c r="H90" i="1"/>
  <c r="P86" i="1"/>
  <c r="O86" i="1"/>
  <c r="M86" i="1"/>
  <c r="L86" i="1"/>
  <c r="G86" i="1"/>
  <c r="H86" i="1"/>
  <c r="H85" i="1"/>
  <c r="H83" i="1"/>
  <c r="K81" i="1"/>
  <c r="K86" i="1"/>
  <c r="H81" i="1"/>
  <c r="H80" i="1"/>
  <c r="H79" i="1"/>
  <c r="H78" i="1"/>
  <c r="H77" i="1"/>
  <c r="H76" i="1"/>
  <c r="H74" i="1"/>
  <c r="H73" i="1"/>
  <c r="H72" i="1"/>
  <c r="H71" i="1"/>
  <c r="H70" i="1"/>
  <c r="H69" i="1"/>
  <c r="R65" i="1"/>
  <c r="N65" i="1"/>
  <c r="L65" i="1"/>
  <c r="L111" i="1"/>
  <c r="K65" i="1"/>
  <c r="F64" i="1"/>
  <c r="F111" i="1"/>
  <c r="O63" i="1"/>
  <c r="M63" i="1"/>
  <c r="H63" i="1"/>
  <c r="H61" i="1"/>
  <c r="H60" i="1"/>
  <c r="H58" i="1"/>
  <c r="H57" i="1"/>
  <c r="O55" i="1"/>
  <c r="M55" i="1"/>
  <c r="M65" i="1"/>
  <c r="K55" i="1"/>
  <c r="H55" i="1"/>
  <c r="H53" i="1"/>
  <c r="H52" i="1"/>
  <c r="H51" i="1"/>
  <c r="H50" i="1"/>
  <c r="O46" i="1"/>
  <c r="M46" i="1"/>
  <c r="L46" i="1"/>
  <c r="K46" i="1"/>
  <c r="G46" i="1"/>
  <c r="H46" i="1"/>
  <c r="H45" i="1"/>
  <c r="H43" i="1"/>
  <c r="H42" i="1"/>
  <c r="P41" i="1"/>
  <c r="O41" i="1"/>
  <c r="M41" i="1"/>
  <c r="L41" i="1"/>
  <c r="K41" i="1"/>
  <c r="G41" i="1"/>
  <c r="H41" i="1"/>
  <c r="H39" i="1"/>
  <c r="H38" i="1"/>
  <c r="H36" i="1"/>
  <c r="O34" i="1"/>
  <c r="M34" i="1"/>
  <c r="L34" i="1"/>
  <c r="K34" i="1"/>
  <c r="G34" i="1"/>
  <c r="H34" i="1"/>
  <c r="H32" i="1"/>
  <c r="H30" i="1"/>
  <c r="P28" i="1"/>
  <c r="M28" i="1"/>
  <c r="L28" i="1"/>
  <c r="G28" i="1"/>
  <c r="F28" i="1"/>
  <c r="F48" i="1"/>
  <c r="F112" i="1"/>
  <c r="H27" i="1"/>
  <c r="O25" i="1"/>
  <c r="K25" i="1"/>
  <c r="K28" i="1"/>
  <c r="H25" i="1"/>
  <c r="H24" i="1"/>
  <c r="O23" i="1"/>
  <c r="H23" i="1"/>
  <c r="O20" i="1"/>
  <c r="H20" i="1"/>
  <c r="H13" i="1"/>
  <c r="R12" i="1"/>
  <c r="R14" i="1"/>
  <c r="R117" i="1"/>
  <c r="Q12" i="1"/>
  <c r="Q14" i="1"/>
  <c r="Q117" i="1"/>
  <c r="P12" i="1"/>
  <c r="P14" i="1"/>
  <c r="O12" i="1"/>
  <c r="O14" i="1"/>
  <c r="O117" i="1"/>
  <c r="M12" i="1"/>
  <c r="M14" i="1"/>
  <c r="M117" i="1"/>
  <c r="L12" i="1"/>
  <c r="L14" i="1"/>
  <c r="L117" i="1"/>
  <c r="K12" i="1"/>
  <c r="K14" i="1"/>
  <c r="K117" i="1"/>
  <c r="G12" i="1"/>
  <c r="G14" i="1"/>
  <c r="G117" i="1"/>
  <c r="F12" i="1"/>
  <c r="H11" i="1"/>
  <c r="H9" i="1"/>
  <c r="H7" i="1"/>
  <c r="H6" i="1"/>
  <c r="H4" i="1"/>
  <c r="Q119" i="1"/>
  <c r="O28" i="1"/>
  <c r="O47" i="1"/>
  <c r="O112" i="1"/>
  <c r="H12" i="1"/>
  <c r="R119" i="1"/>
  <c r="L109" i="1"/>
  <c r="L114" i="1"/>
  <c r="L118" i="1"/>
  <c r="L119" i="1"/>
  <c r="K109" i="1"/>
  <c r="K47" i="1"/>
  <c r="K112" i="1"/>
  <c r="F14" i="1"/>
  <c r="F117" i="1"/>
  <c r="H117" i="1"/>
  <c r="G48" i="1"/>
  <c r="G112" i="1"/>
  <c r="P47" i="1"/>
  <c r="P112" i="1"/>
  <c r="O109" i="1"/>
  <c r="M109" i="1"/>
  <c r="O65" i="1"/>
  <c r="O111" i="1"/>
  <c r="P109" i="1"/>
  <c r="P114" i="1"/>
  <c r="P118" i="1"/>
  <c r="M47" i="1"/>
  <c r="M112" i="1"/>
  <c r="G109" i="1"/>
  <c r="H109" i="1"/>
  <c r="H111" i="1"/>
  <c r="F114" i="1"/>
  <c r="H28" i="1"/>
  <c r="H64" i="1"/>
  <c r="P117" i="1"/>
  <c r="F65" i="1"/>
  <c r="H65" i="1"/>
  <c r="K114" i="1"/>
  <c r="K118" i="1"/>
  <c r="K119" i="1"/>
  <c r="H48" i="1"/>
  <c r="H14" i="1"/>
  <c r="M114" i="1"/>
  <c r="M118" i="1"/>
  <c r="M119" i="1"/>
  <c r="P119" i="1"/>
  <c r="O114" i="1"/>
  <c r="O118" i="1"/>
  <c r="O119" i="1"/>
  <c r="G114" i="1"/>
  <c r="G118" i="1"/>
  <c r="G119" i="1"/>
  <c r="F118" i="1"/>
  <c r="H112" i="1"/>
  <c r="H114" i="1"/>
  <c r="H118" i="1"/>
  <c r="F119" i="1"/>
  <c r="H119" i="1"/>
  <c r="D110" i="1"/>
  <c r="D104" i="1"/>
  <c r="D102" i="1"/>
  <c r="D101" i="1"/>
  <c r="D100" i="1"/>
  <c r="D96" i="1"/>
  <c r="D93" i="1"/>
  <c r="D92" i="1"/>
  <c r="D91" i="1"/>
  <c r="D90" i="1"/>
  <c r="D84" i="1"/>
  <c r="D83" i="1"/>
  <c r="D81" i="1"/>
  <c r="D80" i="1"/>
  <c r="D79" i="1"/>
  <c r="D78" i="1"/>
  <c r="D77" i="1"/>
  <c r="D76" i="1"/>
  <c r="D73" i="1"/>
  <c r="D72" i="1"/>
  <c r="D70" i="1"/>
  <c r="D69" i="1"/>
  <c r="D63" i="1"/>
  <c r="D60" i="1"/>
  <c r="D58" i="1"/>
  <c r="D57" i="1"/>
  <c r="D53" i="1"/>
  <c r="D52" i="1"/>
  <c r="D51" i="1"/>
  <c r="D50" i="1"/>
  <c r="D45" i="1"/>
  <c r="D43" i="1"/>
  <c r="D42" i="1"/>
  <c r="D40" i="1"/>
  <c r="D39" i="1"/>
  <c r="D37" i="1"/>
  <c r="D36" i="1"/>
  <c r="D33" i="1"/>
  <c r="D32" i="1"/>
  <c r="D31" i="1"/>
  <c r="D30" i="1"/>
  <c r="D27" i="1"/>
  <c r="D26" i="1"/>
  <c r="D25" i="1"/>
  <c r="D24" i="1"/>
  <c r="D23" i="1"/>
  <c r="D20" i="1"/>
  <c r="D13" i="1"/>
  <c r="D9" i="1"/>
  <c r="D8" i="1"/>
  <c r="D7" i="1"/>
  <c r="D5" i="1"/>
  <c r="B113" i="1"/>
  <c r="D113" i="1"/>
  <c r="C106" i="1"/>
  <c r="D106" i="1"/>
  <c r="C86" i="1"/>
  <c r="D86" i="1"/>
  <c r="B55" i="1"/>
  <c r="B64" i="1"/>
  <c r="B65" i="1"/>
  <c r="D65" i="1"/>
  <c r="C46" i="1"/>
  <c r="D46" i="1"/>
  <c r="C41" i="1"/>
  <c r="D41" i="1"/>
  <c r="C34" i="1"/>
  <c r="D34" i="1"/>
  <c r="C28" i="1"/>
  <c r="D28" i="1"/>
  <c r="B12" i="1"/>
  <c r="B14" i="1"/>
  <c r="D4" i="1"/>
  <c r="C12" i="1"/>
  <c r="C14" i="1"/>
  <c r="C117" i="1"/>
  <c r="D14" i="1"/>
  <c r="B111" i="1"/>
  <c r="B114" i="1"/>
  <c r="B118" i="1"/>
  <c r="D64" i="1"/>
  <c r="C48" i="1"/>
  <c r="B117" i="1"/>
  <c r="D12" i="1"/>
  <c r="D111" i="1"/>
  <c r="C109" i="1"/>
  <c r="D55" i="1"/>
  <c r="C112" i="1"/>
  <c r="D112" i="1"/>
  <c r="D48" i="1"/>
  <c r="D109" i="1"/>
  <c r="B119" i="1"/>
  <c r="D117" i="1"/>
  <c r="C114" i="1"/>
  <c r="D114" i="1"/>
  <c r="C118" i="1"/>
  <c r="C119" i="1"/>
  <c r="D119" i="1"/>
  <c r="D118" i="1"/>
</calcChain>
</file>

<file path=xl/sharedStrings.xml><?xml version="1.0" encoding="utf-8"?>
<sst xmlns="http://schemas.openxmlformats.org/spreadsheetml/2006/main" count="274" uniqueCount="153">
  <si>
    <t>Presbytery of Geneva - 2021 Budget</t>
  </si>
  <si>
    <t>4400-O - Release of Board Des. Funds</t>
  </si>
  <si>
    <t>Expenses</t>
  </si>
  <si>
    <t>6060_O - Fidelity</t>
  </si>
  <si>
    <t>6265_O  Payroll Taxes</t>
  </si>
  <si>
    <t>6022_O  Per Diem</t>
  </si>
  <si>
    <t>6265_O ·Payroll Taxes</t>
  </si>
  <si>
    <t>SUBTOTAL (Less Camp Allocation)</t>
  </si>
  <si>
    <t>5155  Youth Trienium2865</t>
  </si>
  <si>
    <t>5200_M · Mission and Witness $50,000 grants $2,000                         committee expenses</t>
  </si>
  <si>
    <t xml:space="preserve">        6655_O · Equip. Leases/Service Contracts</t>
  </si>
  <si>
    <t>Use of Reserve Funds</t>
  </si>
  <si>
    <t>6050_O · Presbytery Leader</t>
  </si>
  <si>
    <t>6030_O · Administrative Service</t>
  </si>
  <si>
    <t>6795_O · Staff Travel</t>
  </si>
  <si>
    <t>Mission</t>
  </si>
  <si>
    <t>Operating</t>
  </si>
  <si>
    <t>Total</t>
  </si>
  <si>
    <t>6756_O · Office Expenses - Home Offices</t>
  </si>
  <si>
    <t>6755_O · Rent for storage space $175/month</t>
  </si>
  <si>
    <t>Total Presbytery Income (Line14)</t>
  </si>
  <si>
    <t>Total Presbytery Expernse (Line 114)</t>
  </si>
  <si>
    <t>Presbytery per capita</t>
  </si>
  <si>
    <t>Synod per capita</t>
  </si>
  <si>
    <t>GA per capita</t>
  </si>
  <si>
    <t>Total per capita</t>
  </si>
  <si>
    <t>Budget Total</t>
  </si>
  <si>
    <t>Actual</t>
  </si>
  <si>
    <t>Budget</t>
  </si>
  <si>
    <t>6265_O   Employer's FICA/SECRA Offset</t>
  </si>
  <si>
    <t>6022_O   Additional Salary</t>
  </si>
  <si>
    <t>Missions</t>
  </si>
  <si>
    <t>Operations</t>
  </si>
  <si>
    <t>6511_M · Spiritual Development</t>
  </si>
  <si>
    <t>6504_M ·Building Relationships</t>
  </si>
  <si>
    <t xml:space="preserve">                6509_M · Transformations</t>
  </si>
  <si>
    <t>5200_M · Mission and Witness (inc. grants)</t>
  </si>
  <si>
    <t>54.812.00</t>
  </si>
  <si>
    <t>Debt Reduction</t>
  </si>
  <si>
    <t>Total Presbytery Income (Line13)</t>
  </si>
  <si>
    <r>
      <t xml:space="preserve">6050_O · Presbytery Leader </t>
    </r>
    <r>
      <rPr>
        <sz val="9"/>
        <color rgb="FFFF0000"/>
        <rFont val="Calibri"/>
        <family val="2"/>
      </rPr>
      <t>moved all to operations side</t>
    </r>
  </si>
  <si>
    <t>Giving and Other Receipts (Income)</t>
  </si>
  <si>
    <t>4000.00 · Presbytery Receipts</t>
  </si>
  <si>
    <t>4100.00 · Per Capita</t>
  </si>
  <si>
    <t>4500_O · Interest Income</t>
  </si>
  <si>
    <t>4404_O · Other</t>
  </si>
  <si>
    <t>4405_O · Building Use</t>
  </si>
  <si>
    <t>3100_M · Presbytery Mission</t>
  </si>
  <si>
    <r>
      <t xml:space="preserve">3200_M · Synod Mission  </t>
    </r>
    <r>
      <rPr>
        <sz val="9"/>
        <color rgb="FFFF0000"/>
        <rFont val="Calibri"/>
        <family val="2"/>
      </rPr>
      <t>not collecting in 2021</t>
    </r>
  </si>
  <si>
    <t>3200_M · Synod Mission</t>
  </si>
  <si>
    <t>Total Presbytery Receipts</t>
  </si>
  <si>
    <r>
      <t>Camp Whitment Receipts</t>
    </r>
    <r>
      <rPr>
        <b/>
        <sz val="9"/>
        <color rgb="FFFF0000"/>
        <rFont val="Calibri"/>
        <family val="2"/>
      </rPr>
      <t>*</t>
    </r>
  </si>
  <si>
    <t>TOTAL INCOME</t>
  </si>
  <si>
    <t>Personnel</t>
  </si>
  <si>
    <t>6051_O · Effective Salary</t>
  </si>
  <si>
    <t>6052_O · Housing</t>
  </si>
  <si>
    <t>6054_O · Major Medical/Dental</t>
  </si>
  <si>
    <t>6056_O · Board of Pensions</t>
  </si>
  <si>
    <t>6057_O · Study Leave</t>
  </si>
  <si>
    <t>6058_O · Travel/Business</t>
  </si>
  <si>
    <t>SUBTOTAL</t>
  </si>
  <si>
    <t>Stated Clerk (1/4-time)</t>
  </si>
  <si>
    <t>6021_O · Cash Salary</t>
  </si>
  <si>
    <t>6027_O · Travel/Business</t>
  </si>
  <si>
    <t>6265_O   Employer's FICA</t>
  </si>
  <si>
    <t>6030_O · Administrative Assistant</t>
  </si>
  <si>
    <t>6031_O · Cash Salary</t>
  </si>
  <si>
    <t>6035_O · Major Medical Supp.</t>
  </si>
  <si>
    <t>6036_O · Board of Pension</t>
  </si>
  <si>
    <t>6265_O · Employer FICA</t>
  </si>
  <si>
    <t>6220_O · Disability Insurance</t>
  </si>
  <si>
    <t>6250_O · Worker's Comp</t>
  </si>
  <si>
    <t>6265_O · Employer FICA allocated above</t>
  </si>
  <si>
    <t>6270_O · Unemployment Insurance</t>
  </si>
  <si>
    <t>PERSONNEL TOTAL</t>
  </si>
  <si>
    <t>Mission Priorities of the Presbytery</t>
  </si>
  <si>
    <t>5350_M · Mission Allocation to Camp</t>
  </si>
  <si>
    <t>Presbytery Endorsed Projects</t>
  </si>
  <si>
    <r>
      <t xml:space="preserve">5300_M · Synod Mission   </t>
    </r>
    <r>
      <rPr>
        <sz val="9"/>
        <color rgb="FFFF0000"/>
        <rFont val="Calibri"/>
        <family val="2"/>
      </rPr>
      <t>not collecting in 2021</t>
    </r>
  </si>
  <si>
    <t>5300_M · Synod Mission</t>
  </si>
  <si>
    <t>5440_M · Mission Trips - Other</t>
  </si>
  <si>
    <t>Subtotal</t>
  </si>
  <si>
    <t>Total Mission, Excluding Camp</t>
  </si>
  <si>
    <t>Total Mission</t>
  </si>
  <si>
    <t>6600_O · Office Expenses</t>
  </si>
  <si>
    <t>6615_O · Maintenance &amp; Repairs</t>
  </si>
  <si>
    <t>6620_O · Utilities</t>
  </si>
  <si>
    <t>6630_O · Telephone</t>
  </si>
  <si>
    <t>6640_O · Postage</t>
  </si>
  <si>
    <t>6651_O · Bank Fees</t>
  </si>
  <si>
    <t>6655_O · Equip. Leases/Service Contracts</t>
  </si>
  <si>
    <t>6059_O · Books/Materials</t>
  </si>
  <si>
    <t>6660_O · Equipment Purchases</t>
  </si>
  <si>
    <t>6661_O · Computer Software-Hardware</t>
  </si>
  <si>
    <t>6662_O · Committee Expenses</t>
  </si>
  <si>
    <t>6665_O · Website</t>
  </si>
  <si>
    <t>6670_O · Office Supplies &amp; Hospitality</t>
  </si>
  <si>
    <t>6685_O · Staff Development</t>
  </si>
  <si>
    <t>6689_O · Resources</t>
  </si>
  <si>
    <t>6755_O · Building Loan</t>
  </si>
  <si>
    <t>6756_O · Office Expenses - Other</t>
  </si>
  <si>
    <t>6700 · Other Operating Expenses</t>
  </si>
  <si>
    <t>6730_O · Synod Per Capita</t>
  </si>
  <si>
    <t>6740_O · GA Per Capita</t>
  </si>
  <si>
    <t>6720_O · Insurance-Office</t>
  </si>
  <si>
    <t>6750_O · Legal Expenses</t>
  </si>
  <si>
    <t>6760_O · Church Officer Books</t>
  </si>
  <si>
    <t>6775_O Presbytery Meeting Expense</t>
  </si>
  <si>
    <t>6776_O Stated Clerk Expense</t>
  </si>
  <si>
    <t>6770_O · GA/Synod Meetings</t>
  </si>
  <si>
    <t>6780_O · Contingency Reserve</t>
  </si>
  <si>
    <t>6810_O · Payroll Service</t>
  </si>
  <si>
    <t>6820_O · Bookkeeping</t>
  </si>
  <si>
    <t>6830_O · Cleaning Staff</t>
  </si>
  <si>
    <t>6840_O · Computer Services</t>
  </si>
  <si>
    <t>6910_O · Auditor Contract</t>
  </si>
  <si>
    <t>Adjustment for Uncollectables</t>
  </si>
  <si>
    <t>SUBTOTAL, Other Operations</t>
  </si>
  <si>
    <t>TOTALS BY TYPE OF EXPENSE</t>
  </si>
  <si>
    <t>TOTAL Office and Other Operation</t>
  </si>
  <si>
    <t>RESTORING Presbytery Finances</t>
  </si>
  <si>
    <t>TOTAL Mission Priorities</t>
  </si>
  <si>
    <t>TOTAL Payroll</t>
  </si>
  <si>
    <t>TOTAL CAMP WHITMAN</t>
  </si>
  <si>
    <t>TOTAL PRESBYTERY EXPENSE</t>
  </si>
  <si>
    <t>Total Presbytery Income Less all Expense</t>
  </si>
  <si>
    <t>Total Presbytery Expernse (Line 115)</t>
  </si>
  <si>
    <t>Membership</t>
  </si>
  <si>
    <t>SUBTOTAL  Presbytery Leader</t>
  </si>
  <si>
    <t>SUBTOTAL  Stated Clerk</t>
  </si>
  <si>
    <t>SUBTOTAL Administrative Service</t>
  </si>
  <si>
    <t>Total Budget</t>
  </si>
  <si>
    <t xml:space="preserve">6720_O · Insurance-Office </t>
  </si>
  <si>
    <t xml:space="preserve">6615_O · Maintenance &amp; Repairs </t>
  </si>
  <si>
    <t xml:space="preserve">6630_O · Telephone </t>
  </si>
  <si>
    <t xml:space="preserve">6640_O · Postage  </t>
  </si>
  <si>
    <t xml:space="preserve">6651_O · Bank Fees </t>
  </si>
  <si>
    <r>
      <t xml:space="preserve">6662_O · </t>
    </r>
    <r>
      <rPr>
        <sz val="9"/>
        <color theme="1"/>
        <rFont val="Calibri"/>
        <family val="2"/>
      </rPr>
      <t xml:space="preserve">Operations </t>
    </r>
    <r>
      <rPr>
        <sz val="9"/>
        <rFont val="Calibri"/>
        <family val="2"/>
      </rPr>
      <t>Committee Expenses</t>
    </r>
  </si>
  <si>
    <r>
      <t>6665_O · Website</t>
    </r>
    <r>
      <rPr>
        <sz val="9"/>
        <color rgb="FFFF0000"/>
        <rFont val="Calibri"/>
        <family val="2"/>
      </rPr>
      <t xml:space="preserve"> </t>
    </r>
  </si>
  <si>
    <t>6670_O · Office Supplies</t>
  </si>
  <si>
    <t>6685_O · Staff Development and Appreciation</t>
  </si>
  <si>
    <t>6511_M · Committee on Ministry expenses</t>
  </si>
  <si>
    <t>6504_M ·Leader Care expenses</t>
  </si>
  <si>
    <t xml:space="preserve">                6509_M · Vitality expenses</t>
  </si>
  <si>
    <t xml:space="preserve">3100_M · Presbytery Mission pledges </t>
  </si>
  <si>
    <t xml:space="preserve">Camp Whitment Receipts </t>
  </si>
  <si>
    <r>
      <t>6051_O · Effective Salary</t>
    </r>
    <r>
      <rPr>
        <sz val="9"/>
        <color rgb="FFFF0000"/>
        <rFont val="Calibri"/>
        <family val="2"/>
      </rPr>
      <t xml:space="preserve">  2% increase</t>
    </r>
  </si>
  <si>
    <r>
      <t xml:space="preserve">6021_O · Cash Salary  </t>
    </r>
    <r>
      <rPr>
        <sz val="9"/>
        <color rgb="FFFF0000"/>
        <rFont val="Calibri"/>
        <family val="2"/>
      </rPr>
      <t>2 % increase</t>
    </r>
  </si>
  <si>
    <t xml:space="preserve">4404_O · Other    </t>
  </si>
  <si>
    <r>
      <t>6250_O · Worker's Comp</t>
    </r>
    <r>
      <rPr>
        <sz val="9"/>
        <color rgb="FFFF0000"/>
        <rFont val="Calibri"/>
        <family val="2"/>
      </rPr>
      <t xml:space="preserve"> </t>
    </r>
  </si>
  <si>
    <t>6031_O · Cash Salary (Communications)</t>
  </si>
  <si>
    <t xml:space="preserve">                Cash Salary ( Financial Assistant)</t>
  </si>
  <si>
    <t xml:space="preserve">6795_O · Staff Travel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</si>
</sst>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\$#,##0.00"/>
    <numFmt numFmtId="166" formatCode="\$0.00"/>
  </numFmts>
  <fonts count="17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i/>
      <sz val="9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i/>
      <sz val="9"/>
      <color rgb="FF000000"/>
      <name val="Calibri"/>
      <family val="2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E7E6E6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7F9E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10">
    <xf numFmtId="0" fontId="0" fillId="0" borderId="0" xfId="0"/>
    <xf numFmtId="0" fontId="1" fillId="0" borderId="1" xfId="0" applyFont="1" applyBorder="1" applyAlignment="1">
      <alignment horizontal="left" vertical="top" wrapText="1" indent="4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6"/>
    </xf>
    <xf numFmtId="0" fontId="1" fillId="0" borderId="5" xfId="0" applyFont="1" applyBorder="1" applyAlignment="1">
      <alignment horizontal="left" vertical="top" wrapText="1" indent="2"/>
    </xf>
    <xf numFmtId="0" fontId="2" fillId="0" borderId="6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4"/>
    </xf>
    <xf numFmtId="0" fontId="1" fillId="2" borderId="7" xfId="0" applyFont="1" applyFill="1" applyBorder="1" applyAlignment="1">
      <alignment horizontal="left" vertical="top" wrapText="1" indent="6"/>
    </xf>
    <xf numFmtId="0" fontId="2" fillId="0" borderId="5" xfId="0" applyFont="1" applyBorder="1" applyAlignment="1">
      <alignment horizontal="left" vertical="top" wrapText="1" indent="2"/>
    </xf>
    <xf numFmtId="0" fontId="1" fillId="0" borderId="5" xfId="0" applyFont="1" applyBorder="1" applyAlignment="1">
      <alignment horizontal="left" vertical="top" wrapText="1" indent="8"/>
    </xf>
    <xf numFmtId="0" fontId="2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left" vertical="top" wrapText="1" indent="6"/>
    </xf>
    <xf numFmtId="0" fontId="1" fillId="0" borderId="1" xfId="0" applyFont="1" applyBorder="1" applyAlignment="1">
      <alignment horizontal="left" vertical="top" wrapText="1" indent="5"/>
    </xf>
    <xf numFmtId="0" fontId="2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4"/>
    </xf>
    <xf numFmtId="0" fontId="1" fillId="0" borderId="1" xfId="0" applyFont="1" applyBorder="1" applyAlignment="1">
      <alignment horizontal="left" vertical="top" wrapText="1" indent="8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 indent="8"/>
    </xf>
    <xf numFmtId="0" fontId="4" fillId="4" borderId="1" xfId="0" applyFont="1" applyFill="1" applyBorder="1" applyAlignment="1">
      <alignment horizontal="left" vertical="top" wrapText="1" indent="4"/>
    </xf>
    <xf numFmtId="0" fontId="6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vertical="top" wrapText="1"/>
    </xf>
    <xf numFmtId="40" fontId="2" fillId="0" borderId="1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40" fontId="2" fillId="0" borderId="3" xfId="0" applyNumberFormat="1" applyFont="1" applyBorder="1" applyAlignment="1">
      <alignment vertical="top" wrapText="1"/>
    </xf>
    <xf numFmtId="40" fontId="1" fillId="0" borderId="1" xfId="0" applyNumberFormat="1" applyFont="1" applyBorder="1" applyAlignment="1">
      <alignment vertical="top" wrapText="1"/>
    </xf>
    <xf numFmtId="40" fontId="2" fillId="0" borderId="4" xfId="0" applyNumberFormat="1" applyFont="1" applyBorder="1" applyAlignment="1">
      <alignment vertical="top" wrapText="1"/>
    </xf>
    <xf numFmtId="40" fontId="2" fillId="0" borderId="5" xfId="0" applyNumberFormat="1" applyFont="1" applyBorder="1" applyAlignment="1">
      <alignment vertical="top" wrapText="1"/>
    </xf>
    <xf numFmtId="4" fontId="1" fillId="0" borderId="8" xfId="0" applyNumberFormat="1" applyFont="1" applyBorder="1" applyAlignment="1">
      <alignment vertical="top" wrapText="1"/>
    </xf>
    <xf numFmtId="4" fontId="1" fillId="0" borderId="9" xfId="0" applyNumberFormat="1" applyFont="1" applyBorder="1" applyAlignment="1">
      <alignment vertical="top" wrapText="1"/>
    </xf>
    <xf numFmtId="3" fontId="2" fillId="0" borderId="5" xfId="0" applyNumberFormat="1" applyFont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40" fontId="2" fillId="0" borderId="1" xfId="0" applyNumberFormat="1" applyFont="1" applyBorder="1" applyAlignment="1">
      <alignment vertical="top"/>
    </xf>
    <xf numFmtId="0" fontId="2" fillId="0" borderId="3" xfId="0" applyFont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40" fontId="1" fillId="0" borderId="4" xfId="0" applyNumberFormat="1" applyFont="1" applyBorder="1" applyAlignment="1">
      <alignment vertical="top" wrapText="1"/>
    </xf>
    <xf numFmtId="4" fontId="2" fillId="0" borderId="14" xfId="0" applyNumberFormat="1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/>
    <xf numFmtId="4" fontId="2" fillId="7" borderId="5" xfId="0" applyNumberFormat="1" applyFont="1" applyFill="1" applyBorder="1" applyAlignment="1">
      <alignment horizontal="left" vertical="top"/>
    </xf>
    <xf numFmtId="4" fontId="2" fillId="7" borderId="1" xfId="0" applyNumberFormat="1" applyFont="1" applyFill="1" applyBorder="1" applyAlignment="1">
      <alignment vertical="top"/>
    </xf>
    <xf numFmtId="4" fontId="2" fillId="7" borderId="1" xfId="0" applyNumberFormat="1" applyFont="1" applyFill="1" applyBorder="1" applyAlignment="1">
      <alignment horizontal="right" vertical="top"/>
    </xf>
    <xf numFmtId="4" fontId="1" fillId="7" borderId="1" xfId="0" applyNumberFormat="1" applyFont="1" applyFill="1" applyBorder="1" applyAlignment="1">
      <alignment vertical="top"/>
    </xf>
    <xf numFmtId="4" fontId="6" fillId="7" borderId="0" xfId="0" applyNumberFormat="1" applyFont="1" applyFill="1" applyAlignment="1">
      <alignment horizontal="right" vertical="top"/>
    </xf>
    <xf numFmtId="4" fontId="1" fillId="7" borderId="1" xfId="0" applyNumberFormat="1" applyFont="1" applyFill="1" applyBorder="1" applyAlignment="1">
      <alignment horizontal="right" vertical="top"/>
    </xf>
    <xf numFmtId="4" fontId="1" fillId="7" borderId="15" xfId="0" applyNumberFormat="1" applyFont="1" applyFill="1" applyBorder="1" applyAlignment="1">
      <alignment horizontal="right" vertical="top"/>
    </xf>
    <xf numFmtId="4" fontId="2" fillId="7" borderId="15" xfId="0" applyNumberFormat="1" applyFont="1" applyFill="1" applyBorder="1" applyAlignment="1">
      <alignment vertical="top"/>
    </xf>
    <xf numFmtId="164" fontId="1" fillId="7" borderId="24" xfId="0" applyNumberFormat="1" applyFont="1" applyFill="1" applyBorder="1" applyAlignment="1">
      <alignment horizontal="center" vertical="top"/>
    </xf>
    <xf numFmtId="0" fontId="1" fillId="7" borderId="24" xfId="0" applyFont="1" applyFill="1" applyBorder="1" applyAlignment="1">
      <alignment horizontal="center" vertical="top"/>
    </xf>
    <xf numFmtId="4" fontId="4" fillId="7" borderId="27" xfId="0" applyNumberFormat="1" applyFont="1" applyFill="1" applyBorder="1" applyAlignment="1">
      <alignment horizontal="right" vertical="top"/>
    </xf>
    <xf numFmtId="4" fontId="2" fillId="7" borderId="2" xfId="0" applyNumberFormat="1" applyFont="1" applyFill="1" applyBorder="1" applyAlignment="1">
      <alignment vertical="top"/>
    </xf>
    <xf numFmtId="4" fontId="2" fillId="7" borderId="28" xfId="0" applyNumberFormat="1" applyFont="1" applyFill="1" applyBorder="1" applyAlignment="1">
      <alignment vertical="top"/>
    </xf>
    <xf numFmtId="4" fontId="2" fillId="7" borderId="2" xfId="0" applyNumberFormat="1" applyFont="1" applyFill="1" applyBorder="1" applyAlignment="1">
      <alignment horizontal="right" vertical="top"/>
    </xf>
    <xf numFmtId="4" fontId="2" fillId="7" borderId="0" xfId="0" applyNumberFormat="1" applyFont="1" applyFill="1" applyAlignment="1">
      <alignment vertical="top" wrapText="1"/>
    </xf>
    <xf numFmtId="4" fontId="2" fillId="7" borderId="1" xfId="0" applyNumberFormat="1" applyFont="1" applyFill="1" applyBorder="1" applyAlignment="1">
      <alignment vertical="top" wrapText="1"/>
    </xf>
    <xf numFmtId="4" fontId="1" fillId="7" borderId="4" xfId="0" applyNumberFormat="1" applyFont="1" applyFill="1" applyBorder="1" applyAlignment="1">
      <alignment vertical="top"/>
    </xf>
    <xf numFmtId="4" fontId="1" fillId="7" borderId="5" xfId="0" applyNumberFormat="1" applyFont="1" applyFill="1" applyBorder="1" applyAlignment="1">
      <alignment horizontal="right" vertical="top"/>
    </xf>
    <xf numFmtId="4" fontId="2" fillId="7" borderId="3" xfId="0" applyNumberFormat="1" applyFont="1" applyFill="1" applyBorder="1" applyAlignment="1">
      <alignment vertical="top"/>
    </xf>
    <xf numFmtId="4" fontId="2" fillId="7" borderId="4" xfId="0" applyNumberFormat="1" applyFont="1" applyFill="1" applyBorder="1" applyAlignment="1">
      <alignment vertical="top"/>
    </xf>
    <xf numFmtId="4" fontId="2" fillId="7" borderId="5" xfId="0" applyNumberFormat="1" applyFont="1" applyFill="1" applyBorder="1" applyAlignment="1">
      <alignment vertical="top"/>
    </xf>
    <xf numFmtId="4" fontId="1" fillId="7" borderId="5" xfId="0" applyNumberFormat="1" applyFont="1" applyFill="1" applyBorder="1" applyAlignment="1">
      <alignment vertical="top"/>
    </xf>
    <xf numFmtId="4" fontId="1" fillId="7" borderId="31" xfId="0" applyNumberFormat="1" applyFont="1" applyFill="1" applyBorder="1" applyAlignment="1">
      <alignment vertical="top"/>
    </xf>
    <xf numFmtId="4" fontId="4" fillId="7" borderId="1" xfId="0" applyNumberFormat="1" applyFont="1" applyFill="1" applyBorder="1" applyAlignment="1">
      <alignment horizontal="right" vertical="top"/>
    </xf>
    <xf numFmtId="0" fontId="1" fillId="7" borderId="1" xfId="0" applyFont="1" applyFill="1" applyBorder="1" applyAlignment="1">
      <alignment horizontal="center" vertical="top"/>
    </xf>
    <xf numFmtId="4" fontId="4" fillId="7" borderId="1" xfId="0" applyNumberFormat="1" applyFont="1" applyFill="1" applyBorder="1" applyAlignment="1">
      <alignment vertical="top"/>
    </xf>
    <xf numFmtId="4" fontId="1" fillId="7" borderId="2" xfId="0" applyNumberFormat="1" applyFont="1" applyFill="1" applyBorder="1" applyAlignment="1">
      <alignment vertical="top"/>
    </xf>
    <xf numFmtId="4" fontId="4" fillId="7" borderId="1" xfId="0" applyNumberFormat="1" applyFont="1" applyFill="1" applyBorder="1" applyAlignment="1">
      <alignment vertical="top" wrapText="1"/>
    </xf>
    <xf numFmtId="4" fontId="1" fillId="7" borderId="8" xfId="0" applyNumberFormat="1" applyFont="1" applyFill="1" applyBorder="1" applyAlignment="1">
      <alignment horizontal="right" vertical="top" wrapText="1"/>
    </xf>
    <xf numFmtId="4" fontId="1" fillId="7" borderId="9" xfId="0" applyNumberFormat="1" applyFont="1" applyFill="1" applyBorder="1" applyAlignment="1">
      <alignment horizontal="right" vertical="top" wrapText="1"/>
    </xf>
    <xf numFmtId="3" fontId="2" fillId="7" borderId="5" xfId="0" applyNumberFormat="1" applyFont="1" applyFill="1" applyBorder="1" applyAlignment="1">
      <alignment horizontal="right" vertical="top" wrapText="1"/>
    </xf>
    <xf numFmtId="3" fontId="2" fillId="7" borderId="5" xfId="0" applyNumberFormat="1" applyFont="1" applyFill="1" applyBorder="1" applyAlignment="1">
      <alignment vertical="top" wrapText="1"/>
    </xf>
    <xf numFmtId="0" fontId="1" fillId="7" borderId="17" xfId="0" applyFont="1" applyFill="1" applyBorder="1" applyAlignment="1">
      <alignment horizontal="center" vertical="top"/>
    </xf>
    <xf numFmtId="0" fontId="1" fillId="7" borderId="0" xfId="0" applyFont="1" applyFill="1" applyAlignment="1">
      <alignment horizontal="center" vertical="top"/>
    </xf>
    <xf numFmtId="0" fontId="1" fillId="9" borderId="18" xfId="0" applyFont="1" applyFill="1" applyBorder="1" applyAlignment="1">
      <alignment horizontal="center" vertical="top"/>
    </xf>
    <xf numFmtId="0" fontId="1" fillId="9" borderId="19" xfId="0" applyFont="1" applyFill="1" applyBorder="1" applyAlignment="1">
      <alignment horizontal="center" vertical="top"/>
    </xf>
    <xf numFmtId="164" fontId="2" fillId="9" borderId="4" xfId="0" applyNumberFormat="1" applyFont="1" applyFill="1" applyBorder="1" applyAlignment="1">
      <alignment vertical="top"/>
    </xf>
    <xf numFmtId="164" fontId="2" fillId="9" borderId="18" xfId="0" applyNumberFormat="1" applyFont="1" applyFill="1" applyBorder="1" applyAlignment="1">
      <alignment vertical="top"/>
    </xf>
    <xf numFmtId="164" fontId="1" fillId="9" borderId="4" xfId="0" applyNumberFormat="1" applyFont="1" applyFill="1" applyBorder="1" applyAlignment="1">
      <alignment vertical="top"/>
    </xf>
    <xf numFmtId="164" fontId="1" fillId="9" borderId="5" xfId="0" applyNumberFormat="1" applyFont="1" applyFill="1" applyBorder="1" applyAlignment="1">
      <alignment vertical="top"/>
    </xf>
    <xf numFmtId="164" fontId="1" fillId="9" borderId="1" xfId="0" applyNumberFormat="1" applyFont="1" applyFill="1" applyBorder="1" applyAlignment="1">
      <alignment vertical="top"/>
    </xf>
    <xf numFmtId="164" fontId="1" fillId="9" borderId="15" xfId="0" applyNumberFormat="1" applyFont="1" applyFill="1" applyBorder="1" applyAlignment="1">
      <alignment vertical="top"/>
    </xf>
    <xf numFmtId="3" fontId="7" fillId="9" borderId="15" xfId="0" applyNumberFormat="1" applyFont="1" applyFill="1" applyBorder="1" applyAlignment="1">
      <alignment horizontal="right" vertical="top" shrinkToFit="1"/>
    </xf>
    <xf numFmtId="164" fontId="1" fillId="9" borderId="24" xfId="0" applyNumberFormat="1" applyFont="1" applyFill="1" applyBorder="1" applyAlignment="1">
      <alignment horizontal="center" vertical="top"/>
    </xf>
    <xf numFmtId="0" fontId="1" fillId="9" borderId="24" xfId="0" applyFont="1" applyFill="1" applyBorder="1" applyAlignment="1">
      <alignment horizontal="center" vertical="top"/>
    </xf>
    <xf numFmtId="164" fontId="4" fillId="9" borderId="3" xfId="0" applyNumberFormat="1" applyFont="1" applyFill="1" applyBorder="1" applyAlignment="1">
      <alignment vertical="top"/>
    </xf>
    <xf numFmtId="164" fontId="2" fillId="9" borderId="4" xfId="0" applyNumberFormat="1" applyFont="1" applyFill="1" applyBorder="1" applyAlignment="1">
      <alignment vertical="top" wrapText="1"/>
    </xf>
    <xf numFmtId="164" fontId="2" fillId="9" borderId="19" xfId="0" applyNumberFormat="1" applyFont="1" applyFill="1" applyBorder="1" applyAlignment="1">
      <alignment vertical="top"/>
    </xf>
    <xf numFmtId="0" fontId="14" fillId="9" borderId="3" xfId="0" applyFont="1" applyFill="1" applyBorder="1" applyAlignment="1">
      <alignment horizontal="center"/>
    </xf>
    <xf numFmtId="164" fontId="13" fillId="9" borderId="5" xfId="0" applyNumberFormat="1" applyFont="1" applyFill="1" applyBorder="1" applyAlignment="1">
      <alignment horizontal="center"/>
    </xf>
    <xf numFmtId="164" fontId="2" fillId="9" borderId="5" xfId="0" applyNumberFormat="1" applyFont="1" applyFill="1" applyBorder="1" applyAlignment="1">
      <alignment vertical="top"/>
    </xf>
    <xf numFmtId="164" fontId="1" fillId="9" borderId="6" xfId="0" applyNumberFormat="1" applyFont="1" applyFill="1" applyBorder="1" applyAlignment="1">
      <alignment vertical="top"/>
    </xf>
    <xf numFmtId="164" fontId="1" fillId="9" borderId="3" xfId="0" applyNumberFormat="1" applyFont="1" applyFill="1" applyBorder="1" applyAlignment="1">
      <alignment vertical="top"/>
    </xf>
    <xf numFmtId="164" fontId="4" fillId="9" borderId="1" xfId="0" applyNumberFormat="1" applyFont="1" applyFill="1" applyBorder="1" applyAlignment="1">
      <alignment vertical="top"/>
    </xf>
    <xf numFmtId="164" fontId="4" fillId="9" borderId="4" xfId="0" applyNumberFormat="1" applyFont="1" applyFill="1" applyBorder="1" applyAlignment="1">
      <alignment vertical="top"/>
    </xf>
    <xf numFmtId="164" fontId="2" fillId="9" borderId="3" xfId="0" applyNumberFormat="1" applyFont="1" applyFill="1" applyBorder="1" applyAlignment="1">
      <alignment vertical="top"/>
    </xf>
    <xf numFmtId="164" fontId="1" fillId="9" borderId="0" xfId="0" applyNumberFormat="1" applyFont="1" applyFill="1" applyAlignment="1">
      <alignment vertical="top"/>
    </xf>
    <xf numFmtId="164" fontId="1" fillId="9" borderId="26" xfId="0" applyNumberFormat="1" applyFont="1" applyFill="1" applyBorder="1" applyAlignment="1">
      <alignment vertical="top"/>
    </xf>
    <xf numFmtId="164" fontId="1" fillId="9" borderId="37" xfId="0" applyNumberFormat="1" applyFont="1" applyFill="1" applyBorder="1" applyAlignment="1">
      <alignment vertical="top"/>
    </xf>
    <xf numFmtId="164" fontId="4" fillId="9" borderId="34" xfId="0" applyNumberFormat="1" applyFont="1" applyFill="1" applyBorder="1" applyAlignment="1">
      <alignment vertical="top"/>
    </xf>
    <xf numFmtId="164" fontId="4" fillId="9" borderId="24" xfId="0" applyNumberFormat="1" applyFont="1" applyFill="1" applyBorder="1" applyAlignment="1">
      <alignment vertical="top" wrapText="1"/>
    </xf>
    <xf numFmtId="164" fontId="1" fillId="9" borderId="41" xfId="0" applyNumberFormat="1" applyFont="1" applyFill="1" applyBorder="1" applyAlignment="1">
      <alignment vertical="top" wrapText="1"/>
    </xf>
    <xf numFmtId="164" fontId="1" fillId="9" borderId="43" xfId="0" applyNumberFormat="1" applyFont="1" applyFill="1" applyBorder="1" applyAlignment="1">
      <alignment vertical="top" wrapText="1"/>
    </xf>
    <xf numFmtId="1" fontId="7" fillId="9" borderId="43" xfId="0" applyNumberFormat="1" applyFont="1" applyFill="1" applyBorder="1" applyAlignment="1">
      <alignment horizontal="right" vertical="top" shrinkToFit="1"/>
    </xf>
    <xf numFmtId="0" fontId="2" fillId="9" borderId="24" xfId="0" applyFont="1" applyFill="1" applyBorder="1" applyAlignment="1">
      <alignment horizontal="left" vertical="top" wrapText="1"/>
    </xf>
    <xf numFmtId="3" fontId="8" fillId="9" borderId="24" xfId="0" applyNumberFormat="1" applyFont="1" applyFill="1" applyBorder="1" applyAlignment="1">
      <alignment shrinkToFit="1"/>
    </xf>
    <xf numFmtId="0" fontId="1" fillId="10" borderId="18" xfId="0" applyFont="1" applyFill="1" applyBorder="1" applyAlignment="1">
      <alignment horizontal="center" vertical="top"/>
    </xf>
    <xf numFmtId="0" fontId="1" fillId="10" borderId="19" xfId="0" applyFont="1" applyFill="1" applyBorder="1" applyAlignment="1">
      <alignment horizontal="center" vertical="top"/>
    </xf>
    <xf numFmtId="4" fontId="6" fillId="10" borderId="0" xfId="0" applyNumberFormat="1" applyFont="1" applyFill="1" applyAlignment="1">
      <alignment horizontal="right" vertical="top"/>
    </xf>
    <xf numFmtId="0" fontId="6" fillId="10" borderId="4" xfId="0" applyFont="1" applyFill="1" applyBorder="1" applyAlignment="1">
      <alignment horizontal="left"/>
    </xf>
    <xf numFmtId="4" fontId="6" fillId="10" borderId="20" xfId="1" applyNumberFormat="1" applyFont="1" applyFill="1" applyBorder="1" applyAlignment="1">
      <alignment horizontal="right" vertical="top"/>
    </xf>
    <xf numFmtId="165" fontId="8" fillId="10" borderId="4" xfId="0" applyNumberFormat="1" applyFont="1" applyFill="1" applyBorder="1" applyAlignment="1">
      <alignment horizontal="right" vertical="top" shrinkToFit="1"/>
    </xf>
    <xf numFmtId="166" fontId="8" fillId="10" borderId="4" xfId="0" applyNumberFormat="1" applyFont="1" applyFill="1" applyBorder="1" applyAlignment="1">
      <alignment horizontal="right" vertical="top" shrinkToFit="1"/>
    </xf>
    <xf numFmtId="4" fontId="6" fillId="10" borderId="7" xfId="0" applyNumberFormat="1" applyFont="1" applyFill="1" applyBorder="1" applyAlignment="1">
      <alignment horizontal="right" vertical="top"/>
    </xf>
    <xf numFmtId="44" fontId="6" fillId="10" borderId="5" xfId="1" applyFont="1" applyFill="1" applyBorder="1" applyAlignment="1">
      <alignment horizontal="right"/>
    </xf>
    <xf numFmtId="4" fontId="6" fillId="10" borderId="21" xfId="0" applyNumberFormat="1" applyFont="1" applyFill="1" applyBorder="1" applyAlignment="1">
      <alignment horizontal="right" vertical="top"/>
    </xf>
    <xf numFmtId="165" fontId="7" fillId="10" borderId="1" xfId="0" applyNumberFormat="1" applyFont="1" applyFill="1" applyBorder="1" applyAlignment="1">
      <alignment horizontal="right" vertical="top" shrinkToFit="1"/>
    </xf>
    <xf numFmtId="4" fontId="6" fillId="10" borderId="45" xfId="0" applyNumberFormat="1" applyFont="1" applyFill="1" applyBorder="1" applyAlignment="1">
      <alignment horizontal="right" vertical="top"/>
    </xf>
    <xf numFmtId="165" fontId="7" fillId="10" borderId="15" xfId="0" applyNumberFormat="1" applyFont="1" applyFill="1" applyBorder="1" applyAlignment="1">
      <alignment horizontal="right" vertical="top" shrinkToFit="1"/>
    </xf>
    <xf numFmtId="0" fontId="1" fillId="10" borderId="24" xfId="0" applyFont="1" applyFill="1" applyBorder="1" applyAlignment="1">
      <alignment horizontal="center" vertical="top"/>
    </xf>
    <xf numFmtId="164" fontId="6" fillId="10" borderId="0" xfId="0" applyNumberFormat="1" applyFont="1" applyFill="1" applyAlignment="1">
      <alignment horizontal="right" vertical="top"/>
    </xf>
    <xf numFmtId="164" fontId="13" fillId="10" borderId="0" xfId="0" applyNumberFormat="1" applyFont="1" applyFill="1" applyAlignment="1">
      <alignment horizontal="right" vertical="top"/>
    </xf>
    <xf numFmtId="165" fontId="7" fillId="10" borderId="4" xfId="0" applyNumberFormat="1" applyFont="1" applyFill="1" applyBorder="1" applyAlignment="1">
      <alignment horizontal="right" vertical="top" shrinkToFit="1"/>
    </xf>
    <xf numFmtId="164" fontId="6" fillId="10" borderId="30" xfId="0" applyNumberFormat="1" applyFont="1" applyFill="1" applyBorder="1" applyAlignment="1">
      <alignment horizontal="right" vertical="top"/>
    </xf>
    <xf numFmtId="165" fontId="8" fillId="10" borderId="19" xfId="0" applyNumberFormat="1" applyFont="1" applyFill="1" applyBorder="1" applyAlignment="1">
      <alignment horizontal="right" vertical="top" shrinkToFit="1"/>
    </xf>
    <xf numFmtId="164" fontId="6" fillId="10" borderId="7" xfId="0" applyNumberFormat="1" applyFont="1" applyFill="1" applyBorder="1" applyAlignment="1">
      <alignment horizontal="right" vertical="top"/>
    </xf>
    <xf numFmtId="165" fontId="7" fillId="10" borderId="3" xfId="0" applyNumberFormat="1" applyFont="1" applyFill="1" applyBorder="1" applyAlignment="1">
      <alignment horizontal="right" vertical="top" shrinkToFit="1"/>
    </xf>
    <xf numFmtId="165" fontId="7" fillId="10" borderId="19" xfId="0" applyNumberFormat="1" applyFont="1" applyFill="1" applyBorder="1" applyAlignment="1">
      <alignment horizontal="right" vertical="top" shrinkToFit="1"/>
    </xf>
    <xf numFmtId="165" fontId="7" fillId="10" borderId="5" xfId="0" applyNumberFormat="1" applyFont="1" applyFill="1" applyBorder="1" applyAlignment="1">
      <alignment horizontal="right" vertical="top" shrinkToFit="1"/>
    </xf>
    <xf numFmtId="164" fontId="13" fillId="10" borderId="21" xfId="0" applyNumberFormat="1" applyFont="1" applyFill="1" applyBorder="1" applyAlignment="1">
      <alignment horizontal="right" vertical="top"/>
    </xf>
    <xf numFmtId="166" fontId="8" fillId="10" borderId="3" xfId="0" applyNumberFormat="1" applyFont="1" applyFill="1" applyBorder="1" applyAlignment="1">
      <alignment horizontal="right" vertical="top" shrinkToFit="1"/>
    </xf>
    <xf numFmtId="166" fontId="8" fillId="10" borderId="19" xfId="0" applyNumberFormat="1" applyFont="1" applyFill="1" applyBorder="1" applyAlignment="1">
      <alignment horizontal="right" vertical="top" shrinkToFit="1"/>
    </xf>
    <xf numFmtId="164" fontId="13" fillId="10" borderId="7" xfId="0" applyNumberFormat="1" applyFont="1" applyFill="1" applyBorder="1" applyAlignment="1">
      <alignment horizontal="right" vertical="top"/>
    </xf>
    <xf numFmtId="166" fontId="7" fillId="10" borderId="5" xfId="0" applyNumberFormat="1" applyFont="1" applyFill="1" applyBorder="1" applyAlignment="1">
      <alignment horizontal="right" vertical="top" shrinkToFit="1"/>
    </xf>
    <xf numFmtId="0" fontId="14" fillId="10" borderId="0" xfId="0" applyFont="1" applyFill="1" applyAlignment="1">
      <alignment horizontal="center" vertical="top"/>
    </xf>
    <xf numFmtId="0" fontId="1" fillId="10" borderId="3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top"/>
    </xf>
    <xf numFmtId="0" fontId="1" fillId="10" borderId="5" xfId="0" applyFont="1" applyFill="1" applyBorder="1" applyAlignment="1">
      <alignment horizontal="center" vertical="center"/>
    </xf>
    <xf numFmtId="166" fontId="7" fillId="10" borderId="4" xfId="0" applyNumberFormat="1" applyFont="1" applyFill="1" applyBorder="1" applyAlignment="1">
      <alignment horizontal="right" vertical="top" shrinkToFit="1"/>
    </xf>
    <xf numFmtId="165" fontId="8" fillId="10" borderId="5" xfId="0" applyNumberFormat="1" applyFont="1" applyFill="1" applyBorder="1" applyAlignment="1">
      <alignment vertical="center" shrinkToFit="1"/>
    </xf>
    <xf numFmtId="164" fontId="6" fillId="10" borderId="4" xfId="0" applyNumberFormat="1" applyFont="1" applyFill="1" applyBorder="1" applyAlignment="1">
      <alignment horizontal="right" vertical="top"/>
    </xf>
    <xf numFmtId="164" fontId="13" fillId="10" borderId="32" xfId="0" applyNumberFormat="1" applyFont="1" applyFill="1" applyBorder="1" applyAlignment="1">
      <alignment horizontal="right" vertical="top"/>
    </xf>
    <xf numFmtId="164" fontId="6" fillId="10" borderId="34" xfId="0" applyNumberFormat="1" applyFont="1" applyFill="1" applyBorder="1" applyAlignment="1">
      <alignment horizontal="right" vertical="top"/>
    </xf>
    <xf numFmtId="165" fontId="8" fillId="10" borderId="5" xfId="0" applyNumberFormat="1" applyFont="1" applyFill="1" applyBorder="1" applyAlignment="1">
      <alignment horizontal="right" vertical="top" shrinkToFit="1"/>
    </xf>
    <xf numFmtId="165" fontId="8" fillId="10" borderId="3" xfId="0" applyNumberFormat="1" applyFont="1" applyFill="1" applyBorder="1" applyAlignment="1">
      <alignment horizontal="right" vertical="top" shrinkToFit="1"/>
    </xf>
    <xf numFmtId="166" fontId="8" fillId="10" borderId="5" xfId="0" applyNumberFormat="1" applyFont="1" applyFill="1" applyBorder="1" applyAlignment="1">
      <alignment horizontal="right" vertical="top" shrinkToFit="1"/>
    </xf>
    <xf numFmtId="165" fontId="7" fillId="10" borderId="21" xfId="0" applyNumberFormat="1" applyFont="1" applyFill="1" applyBorder="1" applyAlignment="1">
      <alignment horizontal="right" vertical="top" shrinkToFit="1"/>
    </xf>
    <xf numFmtId="164" fontId="13" fillId="10" borderId="34" xfId="0" applyNumberFormat="1" applyFont="1" applyFill="1" applyBorder="1" applyAlignment="1">
      <alignment horizontal="right" vertical="top"/>
    </xf>
    <xf numFmtId="165" fontId="7" fillId="10" borderId="27" xfId="0" applyNumberFormat="1" applyFont="1" applyFill="1" applyBorder="1" applyAlignment="1">
      <alignment horizontal="right" vertical="top" shrinkToFit="1"/>
    </xf>
    <xf numFmtId="164" fontId="13" fillId="10" borderId="42" xfId="0" applyNumberFormat="1" applyFont="1" applyFill="1" applyBorder="1" applyAlignment="1">
      <alignment horizontal="right" vertical="top"/>
    </xf>
    <xf numFmtId="165" fontId="7" fillId="10" borderId="8" xfId="0" applyNumberFormat="1" applyFont="1" applyFill="1" applyBorder="1" applyAlignment="1">
      <alignment horizontal="right" vertical="top" shrinkToFit="1"/>
    </xf>
    <xf numFmtId="164" fontId="13" fillId="10" borderId="44" xfId="0" applyNumberFormat="1" applyFont="1" applyFill="1" applyBorder="1" applyAlignment="1">
      <alignment horizontal="right" vertical="top"/>
    </xf>
    <xf numFmtId="165" fontId="7" fillId="10" borderId="43" xfId="0" applyNumberFormat="1" applyFont="1" applyFill="1" applyBorder="1" applyAlignment="1">
      <alignment horizontal="right" vertical="top" shrinkToFit="1"/>
    </xf>
    <xf numFmtId="3" fontId="8" fillId="10" borderId="33" xfId="0" applyNumberFormat="1" applyFont="1" applyFill="1" applyBorder="1" applyAlignment="1">
      <alignment horizontal="right" vertical="top" shrinkToFit="1"/>
    </xf>
    <xf numFmtId="3" fontId="8" fillId="10" borderId="24" xfId="0" applyNumberFormat="1" applyFont="1" applyFill="1" applyBorder="1" applyAlignment="1">
      <alignment shrinkToFit="1"/>
    </xf>
    <xf numFmtId="166" fontId="8" fillId="10" borderId="2" xfId="0" applyNumberFormat="1" applyFont="1" applyFill="1" applyBorder="1" applyAlignment="1">
      <alignment horizontal="right" vertical="top" shrinkToFit="1"/>
    </xf>
    <xf numFmtId="0" fontId="1" fillId="11" borderId="18" xfId="0" applyFont="1" applyFill="1" applyBorder="1" applyAlignment="1">
      <alignment horizontal="center" vertical="top"/>
    </xf>
    <xf numFmtId="0" fontId="1" fillId="11" borderId="19" xfId="0" applyFont="1" applyFill="1" applyBorder="1" applyAlignment="1">
      <alignment horizontal="center" vertical="top"/>
    </xf>
    <xf numFmtId="165" fontId="8" fillId="11" borderId="4" xfId="0" applyNumberFormat="1" applyFont="1" applyFill="1" applyBorder="1" applyAlignment="1">
      <alignment horizontal="right" vertical="top" shrinkToFit="1"/>
    </xf>
    <xf numFmtId="166" fontId="8" fillId="11" borderId="4" xfId="0" applyNumberFormat="1" applyFont="1" applyFill="1" applyBorder="1" applyAlignment="1">
      <alignment horizontal="right" vertical="top" shrinkToFit="1"/>
    </xf>
    <xf numFmtId="165" fontId="7" fillId="11" borderId="4" xfId="0" applyNumberFormat="1" applyFont="1" applyFill="1" applyBorder="1" applyAlignment="1">
      <alignment horizontal="right" vertical="top" shrinkToFit="1"/>
    </xf>
    <xf numFmtId="164" fontId="6" fillId="11" borderId="5" xfId="0" applyNumberFormat="1" applyFont="1" applyFill="1" applyBorder="1" applyAlignment="1">
      <alignment horizontal="right"/>
    </xf>
    <xf numFmtId="165" fontId="7" fillId="11" borderId="1" xfId="0" applyNumberFormat="1" applyFont="1" applyFill="1" applyBorder="1" applyAlignment="1">
      <alignment horizontal="right" vertical="top" shrinkToFit="1"/>
    </xf>
    <xf numFmtId="165" fontId="7" fillId="11" borderId="3" xfId="0" applyNumberFormat="1" applyFont="1" applyFill="1" applyBorder="1" applyAlignment="1">
      <alignment horizontal="right" vertical="top" shrinkToFit="1"/>
    </xf>
    <xf numFmtId="1" fontId="7" fillId="11" borderId="3" xfId="0" applyNumberFormat="1" applyFont="1" applyFill="1" applyBorder="1" applyAlignment="1">
      <alignment horizontal="center" vertical="top" shrinkToFit="1"/>
    </xf>
    <xf numFmtId="0" fontId="1" fillId="11" borderId="5" xfId="0" applyFont="1" applyFill="1" applyBorder="1" applyAlignment="1">
      <alignment horizontal="center" vertical="top"/>
    </xf>
    <xf numFmtId="165" fontId="8" fillId="11" borderId="19" xfId="0" applyNumberFormat="1" applyFont="1" applyFill="1" applyBorder="1" applyAlignment="1">
      <alignment horizontal="right" vertical="top" shrinkToFit="1"/>
    </xf>
    <xf numFmtId="165" fontId="8" fillId="11" borderId="18" xfId="0" applyNumberFormat="1" applyFont="1" applyFill="1" applyBorder="1" applyAlignment="1">
      <alignment horizontal="right" vertical="top" shrinkToFit="1"/>
    </xf>
    <xf numFmtId="166" fontId="8" fillId="11" borderId="3" xfId="0" applyNumberFormat="1" applyFont="1" applyFill="1" applyBorder="1" applyAlignment="1">
      <alignment horizontal="right" vertical="top" shrinkToFit="1"/>
    </xf>
    <xf numFmtId="166" fontId="8" fillId="11" borderId="18" xfId="0" applyNumberFormat="1" applyFont="1" applyFill="1" applyBorder="1" applyAlignment="1">
      <alignment horizontal="right" vertical="top" shrinkToFit="1"/>
    </xf>
    <xf numFmtId="166" fontId="8" fillId="11" borderId="19" xfId="0" applyNumberFormat="1" applyFont="1" applyFill="1" applyBorder="1" applyAlignment="1">
      <alignment horizontal="right" vertical="top" shrinkToFit="1"/>
    </xf>
    <xf numFmtId="165" fontId="7" fillId="11" borderId="5" xfId="0" applyNumberFormat="1" applyFont="1" applyFill="1" applyBorder="1" applyAlignment="1">
      <alignment horizontal="right" vertical="top" shrinkToFit="1"/>
    </xf>
    <xf numFmtId="1" fontId="11" fillId="11" borderId="3" xfId="0" applyNumberFormat="1" applyFont="1" applyFill="1" applyBorder="1" applyAlignment="1">
      <alignment horizontal="center" vertical="top" shrinkToFit="1"/>
    </xf>
    <xf numFmtId="165" fontId="8" fillId="11" borderId="5" xfId="0" applyNumberFormat="1" applyFont="1" applyFill="1" applyBorder="1" applyAlignment="1">
      <alignment horizontal="right" vertical="top" shrinkToFit="1"/>
    </xf>
    <xf numFmtId="165" fontId="8" fillId="11" borderId="3" xfId="0" applyNumberFormat="1" applyFont="1" applyFill="1" applyBorder="1" applyAlignment="1">
      <alignment horizontal="right" vertical="top" shrinkToFit="1"/>
    </xf>
    <xf numFmtId="166" fontId="8" fillId="11" borderId="5" xfId="0" applyNumberFormat="1" applyFont="1" applyFill="1" applyBorder="1" applyAlignment="1">
      <alignment horizontal="right" vertical="top" shrinkToFit="1"/>
    </xf>
    <xf numFmtId="165" fontId="11" fillId="11" borderId="1" xfId="0" applyNumberFormat="1" applyFont="1" applyFill="1" applyBorder="1" applyAlignment="1">
      <alignment horizontal="left" vertical="top" shrinkToFit="1"/>
    </xf>
    <xf numFmtId="165" fontId="7" fillId="11" borderId="21" xfId="0" applyNumberFormat="1" applyFont="1" applyFill="1" applyBorder="1" applyAlignment="1">
      <alignment horizontal="right" vertical="top" shrinkToFit="1"/>
    </xf>
    <xf numFmtId="165" fontId="11" fillId="11" borderId="1" xfId="0" applyNumberFormat="1" applyFont="1" applyFill="1" applyBorder="1" applyAlignment="1">
      <alignment horizontal="right" vertical="top" shrinkToFit="1"/>
    </xf>
    <xf numFmtId="165" fontId="7" fillId="11" borderId="28" xfId="0" applyNumberFormat="1" applyFont="1" applyFill="1" applyBorder="1" applyAlignment="1">
      <alignment horizontal="right" vertical="top" shrinkToFit="1"/>
    </xf>
    <xf numFmtId="3" fontId="8" fillId="11" borderId="5" xfId="0" applyNumberFormat="1" applyFont="1" applyFill="1" applyBorder="1" applyAlignment="1">
      <alignment horizontal="left" indent="5" shrinkToFit="1"/>
    </xf>
    <xf numFmtId="0" fontId="1" fillId="12" borderId="17" xfId="0" applyFont="1" applyFill="1" applyBorder="1" applyAlignment="1">
      <alignment horizontal="center" vertical="top"/>
    </xf>
    <xf numFmtId="0" fontId="1" fillId="12" borderId="0" xfId="0" applyFont="1" applyFill="1" applyAlignment="1">
      <alignment horizontal="center" vertical="top"/>
    </xf>
    <xf numFmtId="0" fontId="2" fillId="12" borderId="5" xfId="0" applyFont="1" applyFill="1" applyBorder="1" applyAlignment="1">
      <alignment vertical="top"/>
    </xf>
    <xf numFmtId="0" fontId="2" fillId="12" borderId="5" xfId="0" applyFont="1" applyFill="1" applyBorder="1" applyAlignment="1">
      <alignment horizontal="left" vertical="top"/>
    </xf>
    <xf numFmtId="4" fontId="2" fillId="12" borderId="1" xfId="0" applyNumberFormat="1" applyFont="1" applyFill="1" applyBorder="1" applyAlignment="1">
      <alignment vertical="top"/>
    </xf>
    <xf numFmtId="4" fontId="1" fillId="12" borderId="1" xfId="0" applyNumberFormat="1" applyFont="1" applyFill="1" applyBorder="1" applyAlignment="1">
      <alignment vertical="top"/>
    </xf>
    <xf numFmtId="4" fontId="1" fillId="12" borderId="14" xfId="0" applyNumberFormat="1" applyFont="1" applyFill="1" applyBorder="1" applyAlignment="1">
      <alignment vertical="top"/>
    </xf>
    <xf numFmtId="0" fontId="1" fillId="12" borderId="23" xfId="0" applyFont="1" applyFill="1" applyBorder="1" applyAlignment="1">
      <alignment horizontal="center" vertical="top"/>
    </xf>
    <xf numFmtId="0" fontId="4" fillId="12" borderId="26" xfId="0" applyFont="1" applyFill="1" applyBorder="1" applyAlignment="1">
      <alignment horizontal="left" vertical="top"/>
    </xf>
    <xf numFmtId="0" fontId="4" fillId="12" borderId="1" xfId="0" applyFont="1" applyFill="1" applyBorder="1" applyAlignment="1">
      <alignment horizontal="left" vertical="top"/>
    </xf>
    <xf numFmtId="4" fontId="1" fillId="12" borderId="27" xfId="0" applyNumberFormat="1" applyFont="1" applyFill="1" applyBorder="1" applyAlignment="1">
      <alignment horizontal="left" vertical="top"/>
    </xf>
    <xf numFmtId="0" fontId="1" fillId="12" borderId="0" xfId="0" applyFont="1" applyFill="1" applyAlignment="1">
      <alignment horizontal="left" vertical="top"/>
    </xf>
    <xf numFmtId="40" fontId="2" fillId="12" borderId="1" xfId="0" applyNumberFormat="1" applyFont="1" applyFill="1" applyBorder="1" applyAlignment="1">
      <alignment vertical="top"/>
    </xf>
    <xf numFmtId="40" fontId="2" fillId="12" borderId="3" xfId="0" applyNumberFormat="1" applyFont="1" applyFill="1" applyBorder="1" applyAlignment="1">
      <alignment vertical="top" wrapText="1"/>
    </xf>
    <xf numFmtId="40" fontId="2" fillId="12" borderId="1" xfId="0" applyNumberFormat="1" applyFont="1" applyFill="1" applyBorder="1" applyAlignment="1">
      <alignment vertical="top" wrapText="1"/>
    </xf>
    <xf numFmtId="4" fontId="1" fillId="12" borderId="4" xfId="0" applyNumberFormat="1" applyFont="1" applyFill="1" applyBorder="1" applyAlignment="1">
      <alignment vertical="top" wrapText="1"/>
    </xf>
    <xf numFmtId="40" fontId="1" fillId="12" borderId="1" xfId="0" applyNumberFormat="1" applyFont="1" applyFill="1" applyBorder="1" applyAlignment="1">
      <alignment vertical="top" wrapText="1"/>
    </xf>
    <xf numFmtId="40" fontId="1" fillId="12" borderId="5" xfId="0" applyNumberFormat="1" applyFont="1" applyFill="1" applyBorder="1" applyAlignment="1">
      <alignment vertical="top" wrapText="1"/>
    </xf>
    <xf numFmtId="40" fontId="1" fillId="12" borderId="4" xfId="0" applyNumberFormat="1" applyFont="1" applyFill="1" applyBorder="1" applyAlignment="1">
      <alignment vertical="top" wrapText="1"/>
    </xf>
    <xf numFmtId="40" fontId="2" fillId="12" borderId="4" xfId="0" applyNumberFormat="1" applyFont="1" applyFill="1" applyBorder="1" applyAlignment="1">
      <alignment vertical="top" wrapText="1"/>
    </xf>
    <xf numFmtId="40" fontId="2" fillId="12" borderId="5" xfId="0" applyNumberFormat="1" applyFont="1" applyFill="1" applyBorder="1" applyAlignment="1">
      <alignment vertical="top" wrapText="1"/>
    </xf>
    <xf numFmtId="4" fontId="1" fillId="12" borderId="5" xfId="0" applyNumberFormat="1" applyFont="1" applyFill="1" applyBorder="1" applyAlignment="1">
      <alignment vertical="top" wrapText="1"/>
    </xf>
    <xf numFmtId="40" fontId="1" fillId="12" borderId="31" xfId="0" applyNumberFormat="1" applyFont="1" applyFill="1" applyBorder="1" applyAlignment="1">
      <alignment vertical="top" wrapText="1"/>
    </xf>
    <xf numFmtId="4" fontId="1" fillId="12" borderId="1" xfId="0" applyNumberFormat="1" applyFont="1" applyFill="1" applyBorder="1" applyAlignment="1">
      <alignment vertical="top" wrapText="1"/>
    </xf>
    <xf numFmtId="4" fontId="4" fillId="12" borderId="1" xfId="0" applyNumberFormat="1" applyFont="1" applyFill="1" applyBorder="1" applyAlignment="1">
      <alignment vertical="top" wrapText="1"/>
    </xf>
    <xf numFmtId="40" fontId="4" fillId="12" borderId="1" xfId="0" applyNumberFormat="1" applyFont="1" applyFill="1" applyBorder="1" applyAlignment="1">
      <alignment vertical="top" wrapText="1"/>
    </xf>
    <xf numFmtId="0" fontId="1" fillId="12" borderId="1" xfId="0" applyFont="1" applyFill="1" applyBorder="1" applyAlignment="1">
      <alignment horizontal="center" vertical="top" wrapText="1"/>
    </xf>
    <xf numFmtId="4" fontId="1" fillId="12" borderId="2" xfId="0" applyNumberFormat="1" applyFont="1" applyFill="1" applyBorder="1" applyAlignment="1">
      <alignment vertical="top" wrapText="1"/>
    </xf>
    <xf numFmtId="4" fontId="1" fillId="12" borderId="8" xfId="0" applyNumberFormat="1" applyFont="1" applyFill="1" applyBorder="1" applyAlignment="1">
      <alignment horizontal="right" vertical="top" wrapText="1"/>
    </xf>
    <xf numFmtId="4" fontId="1" fillId="12" borderId="9" xfId="0" applyNumberFormat="1" applyFont="1" applyFill="1" applyBorder="1" applyAlignment="1">
      <alignment horizontal="right" vertical="top" wrapText="1"/>
    </xf>
    <xf numFmtId="3" fontId="2" fillId="12" borderId="5" xfId="0" applyNumberFormat="1" applyFont="1" applyFill="1" applyBorder="1" applyAlignment="1">
      <alignment horizontal="right" vertical="top" wrapText="1"/>
    </xf>
    <xf numFmtId="0" fontId="14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/>
    </xf>
    <xf numFmtId="4" fontId="6" fillId="0" borderId="0" xfId="0" applyNumberFormat="1" applyFont="1"/>
    <xf numFmtId="0" fontId="6" fillId="9" borderId="4" xfId="0" applyFont="1" applyFill="1" applyBorder="1" applyAlignment="1">
      <alignment horizontal="left"/>
    </xf>
    <xf numFmtId="0" fontId="6" fillId="11" borderId="4" xfId="0" applyFont="1" applyFill="1" applyBorder="1" applyAlignment="1">
      <alignment horizontal="left"/>
    </xf>
    <xf numFmtId="0" fontId="6" fillId="7" borderId="0" xfId="0" applyFont="1" applyFill="1" applyAlignment="1">
      <alignment horizontal="left" vertical="top"/>
    </xf>
    <xf numFmtId="0" fontId="6" fillId="0" borderId="0" xfId="0" applyFont="1" applyAlignment="1">
      <alignment vertical="top"/>
    </xf>
    <xf numFmtId="4" fontId="6" fillId="12" borderId="1" xfId="0" applyNumberFormat="1" applyFont="1" applyFill="1" applyBorder="1" applyAlignment="1"/>
    <xf numFmtId="0" fontId="6" fillId="0" borderId="1" xfId="0" applyFont="1" applyBorder="1" applyAlignment="1">
      <alignment horizontal="left"/>
    </xf>
    <xf numFmtId="4" fontId="6" fillId="7" borderId="1" xfId="0" applyNumberFormat="1" applyFont="1" applyFill="1" applyBorder="1" applyAlignment="1">
      <alignment horizontal="right"/>
    </xf>
    <xf numFmtId="164" fontId="6" fillId="9" borderId="19" xfId="0" applyNumberFormat="1" applyFont="1" applyFill="1" applyBorder="1" applyAlignment="1"/>
    <xf numFmtId="4" fontId="6" fillId="5" borderId="0" xfId="0" applyNumberFormat="1" applyFont="1" applyFill="1"/>
    <xf numFmtId="4" fontId="6" fillId="0" borderId="0" xfId="0" applyNumberFormat="1" applyFont="1" applyFill="1"/>
    <xf numFmtId="4" fontId="1" fillId="12" borderId="14" xfId="0" applyNumberFormat="1" applyFont="1" applyFill="1" applyBorder="1" applyAlignment="1">
      <alignment horizontal="center" vertical="top"/>
    </xf>
    <xf numFmtId="0" fontId="1" fillId="12" borderId="14" xfId="0" applyNumberFormat="1" applyFont="1" applyFill="1" applyBorder="1" applyAlignment="1">
      <alignment horizontal="center" vertical="top"/>
    </xf>
    <xf numFmtId="4" fontId="1" fillId="0" borderId="14" xfId="0" applyNumberFormat="1" applyFont="1" applyBorder="1" applyAlignment="1">
      <alignment horizontal="left" vertical="top"/>
    </xf>
    <xf numFmtId="0" fontId="1" fillId="7" borderId="15" xfId="0" applyFont="1" applyFill="1" applyBorder="1" applyAlignment="1">
      <alignment horizontal="center" vertical="top"/>
    </xf>
    <xf numFmtId="0" fontId="1" fillId="9" borderId="15" xfId="0" applyFont="1" applyFill="1" applyBorder="1" applyAlignment="1">
      <alignment horizontal="center" vertical="top"/>
    </xf>
    <xf numFmtId="0" fontId="6" fillId="7" borderId="20" xfId="0" applyFont="1" applyFill="1" applyBorder="1" applyAlignment="1">
      <alignment horizontal="left" vertical="top"/>
    </xf>
    <xf numFmtId="0" fontId="6" fillId="10" borderId="3" xfId="0" applyFont="1" applyFill="1" applyBorder="1" applyAlignment="1">
      <alignment horizontal="left"/>
    </xf>
    <xf numFmtId="0" fontId="6" fillId="11" borderId="3" xfId="0" applyFont="1" applyFill="1" applyBorder="1" applyAlignment="1">
      <alignment horizontal="left"/>
    </xf>
    <xf numFmtId="0" fontId="6" fillId="7" borderId="23" xfId="0" applyFont="1" applyFill="1" applyBorder="1" applyAlignment="1">
      <alignment horizontal="left" vertical="top"/>
    </xf>
    <xf numFmtId="0" fontId="6" fillId="7" borderId="29" xfId="0" applyFont="1" applyFill="1" applyBorder="1" applyAlignment="1">
      <alignment horizontal="left" vertical="top"/>
    </xf>
    <xf numFmtId="4" fontId="6" fillId="4" borderId="0" xfId="0" applyNumberFormat="1" applyFont="1" applyFill="1"/>
    <xf numFmtId="0" fontId="6" fillId="12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10" borderId="5" xfId="0" applyFont="1" applyFill="1" applyBorder="1" applyAlignment="1">
      <alignment horizontal="left"/>
    </xf>
    <xf numFmtId="0" fontId="6" fillId="11" borderId="5" xfId="0" applyFont="1" applyFill="1" applyBorder="1" applyAlignment="1">
      <alignment horizontal="left"/>
    </xf>
    <xf numFmtId="0" fontId="6" fillId="10" borderId="0" xfId="0" applyFont="1" applyFill="1" applyAlignment="1">
      <alignment horizontal="left" vertical="top"/>
    </xf>
    <xf numFmtId="0" fontId="6" fillId="7" borderId="0" xfId="0" applyFont="1" applyFill="1" applyAlignment="1">
      <alignment horizontal="right" vertical="top"/>
    </xf>
    <xf numFmtId="0" fontId="6" fillId="7" borderId="28" xfId="0" applyFont="1" applyFill="1" applyBorder="1" applyAlignment="1">
      <alignment horizontal="left" vertical="top"/>
    </xf>
    <xf numFmtId="4" fontId="6" fillId="3" borderId="0" xfId="0" applyNumberFormat="1" applyFont="1" applyFill="1"/>
    <xf numFmtId="4" fontId="13" fillId="12" borderId="1" xfId="0" applyNumberFormat="1" applyFont="1" applyFill="1" applyBorder="1" applyAlignment="1">
      <alignment horizontal="center" wrapText="1"/>
    </xf>
    <xf numFmtId="4" fontId="6" fillId="7" borderId="0" xfId="0" applyNumberFormat="1" applyFont="1" applyFill="1"/>
    <xf numFmtId="4" fontId="6" fillId="6" borderId="0" xfId="0" applyNumberFormat="1" applyFont="1" applyFill="1"/>
    <xf numFmtId="40" fontId="6" fillId="12" borderId="1" xfId="0" applyNumberFormat="1" applyFont="1" applyFill="1" applyBorder="1" applyAlignment="1">
      <alignment wrapText="1"/>
    </xf>
    <xf numFmtId="4" fontId="6" fillId="7" borderId="1" xfId="0" applyNumberFormat="1" applyFont="1" applyFill="1" applyBorder="1" applyAlignment="1"/>
    <xf numFmtId="164" fontId="6" fillId="9" borderId="4" xfId="0" applyNumberFormat="1" applyFont="1" applyFill="1" applyBorder="1" applyAlignment="1"/>
    <xf numFmtId="0" fontId="12" fillId="7" borderId="0" xfId="0" applyFont="1" applyFill="1" applyAlignment="1">
      <alignment horizontal="right" vertical="top"/>
    </xf>
    <xf numFmtId="4" fontId="6" fillId="8" borderId="0" xfId="0" applyNumberFormat="1" applyFont="1" applyFill="1"/>
    <xf numFmtId="0" fontId="6" fillId="10" borderId="24" xfId="0" applyFont="1" applyFill="1" applyBorder="1" applyAlignment="1">
      <alignment horizontal="left"/>
    </xf>
    <xf numFmtId="164" fontId="6" fillId="9" borderId="3" xfId="0" applyNumberFormat="1" applyFont="1" applyFill="1" applyBorder="1" applyAlignment="1"/>
    <xf numFmtId="164" fontId="6" fillId="9" borderId="5" xfId="0" applyNumberFormat="1" applyFont="1" applyFill="1" applyBorder="1" applyAlignment="1"/>
    <xf numFmtId="164" fontId="6" fillId="9" borderId="1" xfId="0" applyNumberFormat="1" applyFont="1" applyFill="1" applyBorder="1" applyAlignment="1"/>
    <xf numFmtId="0" fontId="6" fillId="10" borderId="1" xfId="0" applyFont="1" applyFill="1" applyBorder="1" applyAlignment="1">
      <alignment horizontal="left"/>
    </xf>
    <xf numFmtId="0" fontId="6" fillId="11" borderId="1" xfId="0" applyFont="1" applyFill="1" applyBorder="1" applyAlignment="1">
      <alignment horizontal="left"/>
    </xf>
    <xf numFmtId="0" fontId="12" fillId="0" borderId="0" xfId="0" applyFont="1" applyAlignment="1">
      <alignment horizontal="center" vertical="top"/>
    </xf>
    <xf numFmtId="0" fontId="6" fillId="0" borderId="3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164" fontId="6" fillId="9" borderId="0" xfId="0" applyNumberFormat="1" applyFont="1" applyFill="1" applyAlignment="1"/>
    <xf numFmtId="0" fontId="6" fillId="11" borderId="0" xfId="0" applyFont="1" applyFill="1" applyAlignment="1">
      <alignment horizontal="left" vertical="top"/>
    </xf>
    <xf numFmtId="164" fontId="13" fillId="11" borderId="1" xfId="1" applyNumberFormat="1" applyFont="1" applyFill="1" applyBorder="1" applyAlignment="1">
      <alignment horizontal="right"/>
    </xf>
    <xf numFmtId="164" fontId="13" fillId="11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7" borderId="6" xfId="0" applyFont="1" applyFill="1" applyBorder="1" applyAlignment="1">
      <alignment horizontal="left" vertical="top"/>
    </xf>
    <xf numFmtId="164" fontId="6" fillId="9" borderId="15" xfId="0" applyNumberFormat="1" applyFont="1" applyFill="1" applyBorder="1" applyAlignment="1"/>
    <xf numFmtId="0" fontId="6" fillId="11" borderId="3" xfId="0" applyFont="1" applyFill="1" applyBorder="1" applyAlignment="1">
      <alignment horizontal="left" vertical="top"/>
    </xf>
    <xf numFmtId="164" fontId="6" fillId="11" borderId="3" xfId="0" applyNumberFormat="1" applyFont="1" applyFill="1" applyBorder="1" applyAlignment="1">
      <alignment horizontal="right" vertical="top"/>
    </xf>
    <xf numFmtId="0" fontId="6" fillId="11" borderId="4" xfId="0" applyFont="1" applyFill="1" applyBorder="1" applyAlignment="1">
      <alignment horizontal="left" vertical="top"/>
    </xf>
    <xf numFmtId="165" fontId="13" fillId="10" borderId="34" xfId="0" applyNumberFormat="1" applyFont="1" applyFill="1" applyBorder="1" applyAlignment="1">
      <alignment horizontal="right" vertical="top"/>
    </xf>
    <xf numFmtId="165" fontId="6" fillId="11" borderId="19" xfId="0" applyNumberFormat="1" applyFont="1" applyFill="1" applyBorder="1" applyAlignment="1">
      <alignment horizontal="right" vertical="top"/>
    </xf>
    <xf numFmtId="165" fontId="6" fillId="11" borderId="4" xfId="0" applyNumberFormat="1" applyFont="1" applyFill="1" applyBorder="1" applyAlignment="1">
      <alignment horizontal="right" vertical="top"/>
    </xf>
    <xf numFmtId="165" fontId="13" fillId="10" borderId="0" xfId="0" applyNumberFormat="1" applyFont="1" applyFill="1" applyAlignment="1">
      <alignment horizontal="right" vertical="top"/>
    </xf>
    <xf numFmtId="165" fontId="6" fillId="11" borderId="5" xfId="0" applyNumberFormat="1" applyFont="1" applyFill="1" applyBorder="1" applyAlignment="1">
      <alignment horizontal="right" vertical="top" wrapText="1"/>
    </xf>
    <xf numFmtId="164" fontId="6" fillId="11" borderId="5" xfId="0" applyNumberFormat="1" applyFont="1" applyFill="1" applyBorder="1" applyAlignment="1">
      <alignment horizontal="right" vertical="top" wrapText="1"/>
    </xf>
    <xf numFmtId="164" fontId="6" fillId="11" borderId="8" xfId="0" applyNumberFormat="1" applyFont="1" applyFill="1" applyBorder="1" applyAlignment="1">
      <alignment horizontal="right" wrapText="1"/>
    </xf>
    <xf numFmtId="164" fontId="6" fillId="11" borderId="9" xfId="0" applyNumberFormat="1" applyFont="1" applyFill="1" applyBorder="1" applyAlignment="1">
      <alignment horizontal="right" wrapText="1"/>
    </xf>
    <xf numFmtId="2" fontId="2" fillId="12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4" fontId="2" fillId="7" borderId="1" xfId="0" applyNumberFormat="1" applyFont="1" applyFill="1" applyBorder="1" applyAlignment="1">
      <alignment horizontal="right" vertical="top" wrapText="1"/>
    </xf>
    <xf numFmtId="0" fontId="2" fillId="9" borderId="15" xfId="0" applyFont="1" applyFill="1" applyBorder="1" applyAlignment="1">
      <alignment horizontal="left" vertical="top" wrapText="1"/>
    </xf>
    <xf numFmtId="1" fontId="8" fillId="9" borderId="38" xfId="0" applyNumberFormat="1" applyFont="1" applyFill="1" applyBorder="1" applyAlignment="1">
      <alignment horizontal="right" vertical="top" shrinkToFit="1"/>
    </xf>
    <xf numFmtId="166" fontId="8" fillId="10" borderId="15" xfId="0" applyNumberFormat="1" applyFont="1" applyFill="1" applyBorder="1" applyAlignment="1">
      <alignment horizontal="right" vertical="top" shrinkToFit="1"/>
    </xf>
    <xf numFmtId="0" fontId="2" fillId="9" borderId="19" xfId="0" applyFont="1" applyFill="1" applyBorder="1" applyAlignment="1">
      <alignment horizontal="left" vertical="top" wrapText="1"/>
    </xf>
    <xf numFmtId="1" fontId="8" fillId="9" borderId="39" xfId="0" applyNumberFormat="1" applyFont="1" applyFill="1" applyBorder="1" applyAlignment="1">
      <alignment horizontal="right" vertical="top" shrinkToFit="1"/>
    </xf>
    <xf numFmtId="1" fontId="8" fillId="9" borderId="24" xfId="0" applyNumberFormat="1" applyFont="1" applyFill="1" applyBorder="1" applyAlignment="1">
      <alignment horizontal="right" vertical="top" shrinkToFit="1"/>
    </xf>
    <xf numFmtId="166" fontId="8" fillId="10" borderId="24" xfId="0" applyNumberFormat="1" applyFont="1" applyFill="1" applyBorder="1" applyAlignment="1">
      <alignment horizontal="right" vertical="top" shrinkToFit="1"/>
    </xf>
    <xf numFmtId="0" fontId="14" fillId="0" borderId="1" xfId="0" applyFont="1" applyBorder="1" applyAlignment="1">
      <alignment horizontal="left" wrapText="1"/>
    </xf>
    <xf numFmtId="0" fontId="6" fillId="12" borderId="1" xfId="0" applyNumberFormat="1" applyFont="1" applyFill="1" applyBorder="1" applyAlignment="1">
      <alignment horizontal="center" wrapText="1"/>
    </xf>
    <xf numFmtId="0" fontId="6" fillId="12" borderId="1" xfId="0" applyNumberFormat="1" applyFont="1" applyFill="1" applyBorder="1" applyAlignment="1">
      <alignment horizontal="center" vertical="center" wrapText="1"/>
    </xf>
    <xf numFmtId="0" fontId="1" fillId="13" borderId="0" xfId="0" applyFont="1" applyFill="1" applyAlignment="1">
      <alignment horizontal="center" vertical="center"/>
    </xf>
    <xf numFmtId="0" fontId="2" fillId="13" borderId="5" xfId="0" applyFont="1" applyFill="1" applyBorder="1" applyAlignment="1">
      <alignment horizontal="left" vertical="top"/>
    </xf>
    <xf numFmtId="4" fontId="2" fillId="13" borderId="1" xfId="0" applyNumberFormat="1" applyFont="1" applyFill="1" applyBorder="1" applyAlignment="1">
      <alignment vertical="top"/>
    </xf>
    <xf numFmtId="0" fontId="6" fillId="13" borderId="0" xfId="0" applyFont="1" applyFill="1" applyAlignment="1">
      <alignment vertical="top"/>
    </xf>
    <xf numFmtId="4" fontId="2" fillId="13" borderId="14" xfId="0" applyNumberFormat="1" applyFont="1" applyFill="1" applyBorder="1" applyAlignment="1">
      <alignment vertical="top"/>
    </xf>
    <xf numFmtId="4" fontId="1" fillId="13" borderId="14" xfId="0" applyNumberFormat="1" applyFont="1" applyFill="1" applyBorder="1" applyAlignment="1">
      <alignment horizontal="center" vertical="top"/>
    </xf>
    <xf numFmtId="0" fontId="1" fillId="13" borderId="0" xfId="0" applyFont="1" applyFill="1" applyAlignment="1">
      <alignment horizontal="center" vertical="top"/>
    </xf>
    <xf numFmtId="0" fontId="4" fillId="13" borderId="2" xfId="0" applyFont="1" applyFill="1" applyBorder="1" applyAlignment="1">
      <alignment horizontal="left" vertical="top"/>
    </xf>
    <xf numFmtId="0" fontId="1" fillId="13" borderId="0" xfId="0" applyFont="1" applyFill="1" applyAlignment="1">
      <alignment horizontal="left" vertical="top"/>
    </xf>
    <xf numFmtId="40" fontId="2" fillId="13" borderId="1" xfId="0" applyNumberFormat="1" applyFont="1" applyFill="1" applyBorder="1" applyAlignment="1">
      <alignment vertical="top"/>
    </xf>
    <xf numFmtId="40" fontId="2" fillId="13" borderId="1" xfId="0" applyNumberFormat="1" applyFont="1" applyFill="1" applyBorder="1" applyAlignment="1">
      <alignment vertical="top" wrapText="1"/>
    </xf>
    <xf numFmtId="40" fontId="1" fillId="13" borderId="1" xfId="0" applyNumberFormat="1" applyFont="1" applyFill="1" applyBorder="1" applyAlignment="1">
      <alignment vertical="top" wrapText="1"/>
    </xf>
    <xf numFmtId="0" fontId="6" fillId="13" borderId="0" xfId="0" applyFont="1" applyFill="1" applyAlignment="1">
      <alignment horizontal="left" vertical="top"/>
    </xf>
    <xf numFmtId="0" fontId="6" fillId="13" borderId="0" xfId="0" applyFont="1" applyFill="1" applyAlignment="1">
      <alignment horizontal="center" vertical="top"/>
    </xf>
    <xf numFmtId="40" fontId="2" fillId="13" borderId="3" xfId="0" applyNumberFormat="1" applyFont="1" applyFill="1" applyBorder="1" applyAlignment="1">
      <alignment vertical="top" wrapText="1"/>
    </xf>
    <xf numFmtId="40" fontId="2" fillId="13" borderId="31" xfId="0" applyNumberFormat="1" applyFont="1" applyFill="1" applyBorder="1" applyAlignment="1">
      <alignment vertical="top" wrapText="1"/>
    </xf>
    <xf numFmtId="40" fontId="2" fillId="13" borderId="5" xfId="0" applyNumberFormat="1" applyFont="1" applyFill="1" applyBorder="1" applyAlignment="1">
      <alignment vertical="top" wrapText="1"/>
    </xf>
    <xf numFmtId="0" fontId="6" fillId="13" borderId="6" xfId="0" applyFont="1" applyFill="1" applyBorder="1" applyAlignment="1">
      <alignment horizontal="left" vertical="top"/>
    </xf>
    <xf numFmtId="0" fontId="6" fillId="13" borderId="36" xfId="0" applyFont="1" applyFill="1" applyBorder="1" applyAlignment="1">
      <alignment horizontal="left" vertical="top"/>
    </xf>
    <xf numFmtId="4" fontId="2" fillId="13" borderId="1" xfId="0" applyNumberFormat="1" applyFont="1" applyFill="1" applyBorder="1" applyAlignment="1">
      <alignment vertical="top" wrapText="1"/>
    </xf>
    <xf numFmtId="4" fontId="1" fillId="13" borderId="8" xfId="0" applyNumberFormat="1" applyFont="1" applyFill="1" applyBorder="1" applyAlignment="1">
      <alignment vertical="top" wrapText="1"/>
    </xf>
    <xf numFmtId="4" fontId="1" fillId="13" borderId="9" xfId="0" applyNumberFormat="1" applyFont="1" applyFill="1" applyBorder="1" applyAlignment="1">
      <alignment vertical="top" wrapText="1"/>
    </xf>
    <xf numFmtId="3" fontId="2" fillId="13" borderId="5" xfId="0" applyNumberFormat="1" applyFont="1" applyFill="1" applyBorder="1" applyAlignment="1">
      <alignment horizontal="right" vertical="top" wrapText="1"/>
    </xf>
    <xf numFmtId="2" fontId="2" fillId="13" borderId="1" xfId="0" applyNumberFormat="1" applyFont="1" applyFill="1" applyBorder="1" applyAlignment="1">
      <alignment horizontal="right" vertical="top" wrapText="1"/>
    </xf>
    <xf numFmtId="0" fontId="6" fillId="13" borderId="0" xfId="0" applyFont="1" applyFill="1"/>
    <xf numFmtId="0" fontId="13" fillId="13" borderId="0" xfId="0" applyFont="1" applyFill="1" applyAlignment="1">
      <alignment horizontal="center" vertical="top"/>
    </xf>
    <xf numFmtId="4" fontId="14" fillId="0" borderId="0" xfId="0" applyNumberFormat="1" applyFont="1" applyAlignment="1">
      <alignment horizontal="center"/>
    </xf>
    <xf numFmtId="1" fontId="7" fillId="7" borderId="1" xfId="0" applyNumberFormat="1" applyFont="1" applyFill="1" applyBorder="1" applyAlignment="1">
      <alignment horizontal="center" vertical="top" shrinkToFit="1"/>
    </xf>
    <xf numFmtId="0" fontId="1" fillId="7" borderId="3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164" fontId="14" fillId="10" borderId="0" xfId="0" applyNumberFormat="1" applyFont="1" applyFill="1" applyAlignment="1">
      <alignment horizontal="right" vertical="top"/>
    </xf>
    <xf numFmtId="0" fontId="14" fillId="10" borderId="35" xfId="0" applyFont="1" applyFill="1" applyBorder="1" applyAlignment="1">
      <alignment horizontal="center" vertical="top"/>
    </xf>
    <xf numFmtId="164" fontId="13" fillId="10" borderId="7" xfId="0" applyNumberFormat="1" applyFont="1" applyFill="1" applyBorder="1" applyAlignment="1">
      <alignment horizontal="center" vertical="top"/>
    </xf>
    <xf numFmtId="44" fontId="8" fillId="9" borderId="17" xfId="1" applyFont="1" applyFill="1" applyBorder="1" applyAlignment="1">
      <alignment horizontal="right" vertical="top" shrinkToFit="1"/>
    </xf>
    <xf numFmtId="44" fontId="8" fillId="9" borderId="4" xfId="1" applyFont="1" applyFill="1" applyBorder="1" applyAlignment="1">
      <alignment horizontal="right" vertical="top" shrinkToFit="1"/>
    </xf>
    <xf numFmtId="44" fontId="9" fillId="9" borderId="4" xfId="1" applyFont="1" applyFill="1" applyBorder="1" applyAlignment="1">
      <alignment horizontal="right" vertical="top" shrinkToFit="1"/>
    </xf>
    <xf numFmtId="44" fontId="8" fillId="9" borderId="5" xfId="1" applyFont="1" applyFill="1" applyBorder="1" applyAlignment="1">
      <alignment horizontal="right" vertical="top" shrinkToFit="1"/>
    </xf>
    <xf numFmtId="44" fontId="7" fillId="9" borderId="1" xfId="1" applyFont="1" applyFill="1" applyBorder="1" applyAlignment="1">
      <alignment horizontal="right" vertical="top" shrinkToFit="1"/>
    </xf>
    <xf numFmtId="44" fontId="6" fillId="9" borderId="19" xfId="1" applyFont="1" applyFill="1" applyBorder="1" applyAlignment="1">
      <alignment horizontal="right"/>
    </xf>
    <xf numFmtId="44" fontId="6" fillId="9" borderId="3" xfId="1" applyFont="1" applyFill="1" applyBorder="1" applyAlignment="1">
      <alignment horizontal="left"/>
    </xf>
    <xf numFmtId="44" fontId="6" fillId="9" borderId="4" xfId="1" applyFont="1" applyFill="1" applyBorder="1" applyAlignment="1">
      <alignment horizontal="left"/>
    </xf>
    <xf numFmtId="44" fontId="11" fillId="9" borderId="4" xfId="1" applyFont="1" applyFill="1" applyBorder="1" applyAlignment="1">
      <alignment horizontal="right" vertical="top" shrinkToFit="1"/>
    </xf>
    <xf numFmtId="44" fontId="8" fillId="9" borderId="19" xfId="1" applyFont="1" applyFill="1" applyBorder="1" applyAlignment="1">
      <alignment horizontal="right" vertical="top" shrinkToFit="1"/>
    </xf>
    <xf numFmtId="44" fontId="11" fillId="9" borderId="3" xfId="1" applyFont="1" applyFill="1" applyBorder="1" applyAlignment="1">
      <alignment horizontal="right" vertical="top" shrinkToFit="1"/>
    </xf>
    <xf numFmtId="44" fontId="11" fillId="9" borderId="1" xfId="1" applyFont="1" applyFill="1" applyBorder="1" applyAlignment="1">
      <alignment horizontal="right" vertical="top" shrinkToFit="1"/>
    </xf>
    <xf numFmtId="44" fontId="8" fillId="9" borderId="3" xfId="1" applyFont="1" applyFill="1" applyBorder="1" applyAlignment="1">
      <alignment horizontal="right" vertical="top" shrinkToFit="1"/>
    </xf>
    <xf numFmtId="44" fontId="11" fillId="9" borderId="5" xfId="1" applyFont="1" applyFill="1" applyBorder="1" applyAlignment="1">
      <alignment horizontal="right" vertical="top" shrinkToFit="1"/>
    </xf>
    <xf numFmtId="44" fontId="1" fillId="9" borderId="3" xfId="1" applyFont="1" applyFill="1" applyBorder="1" applyAlignment="1">
      <alignment horizontal="center" vertical="center"/>
    </xf>
    <xf numFmtId="44" fontId="1" fillId="9" borderId="5" xfId="1" applyFont="1" applyFill="1" applyBorder="1" applyAlignment="1">
      <alignment horizontal="center" vertical="center"/>
    </xf>
    <xf numFmtId="44" fontId="7" fillId="9" borderId="6" xfId="1" applyFont="1" applyFill="1" applyBorder="1" applyAlignment="1">
      <alignment horizontal="right" vertical="top" shrinkToFit="1"/>
    </xf>
    <xf numFmtId="44" fontId="7" fillId="9" borderId="3" xfId="1" applyFont="1" applyFill="1" applyBorder="1" applyAlignment="1">
      <alignment horizontal="right" vertical="top" shrinkToFit="1"/>
    </xf>
    <xf numFmtId="44" fontId="7" fillId="9" borderId="18" xfId="1" applyFont="1" applyFill="1" applyBorder="1" applyAlignment="1">
      <alignment horizontal="right" vertical="top" shrinkToFit="1"/>
    </xf>
    <xf numFmtId="44" fontId="6" fillId="9" borderId="33" xfId="1" applyFont="1" applyFill="1" applyBorder="1" applyAlignment="1">
      <alignment horizontal="left"/>
    </xf>
    <xf numFmtId="44" fontId="6" fillId="9" borderId="1" xfId="1" applyFont="1" applyFill="1" applyBorder="1" applyAlignment="1">
      <alignment horizontal="left"/>
    </xf>
    <xf numFmtId="44" fontId="6" fillId="9" borderId="0" xfId="1" applyFont="1" applyFill="1" applyAlignment="1">
      <alignment horizontal="left" vertical="top"/>
    </xf>
    <xf numFmtId="44" fontId="7" fillId="9" borderId="4" xfId="1" applyFont="1" applyFill="1" applyBorder="1" applyAlignment="1">
      <alignment horizontal="right" vertical="top" shrinkToFit="1"/>
    </xf>
    <xf numFmtId="44" fontId="7" fillId="9" borderId="5" xfId="1" applyFont="1" applyFill="1" applyBorder="1" applyAlignment="1">
      <alignment horizontal="right" vertical="top" shrinkToFit="1"/>
    </xf>
    <xf numFmtId="44" fontId="7" fillId="9" borderId="37" xfId="1" applyFont="1" applyFill="1" applyBorder="1" applyAlignment="1">
      <alignment horizontal="right" vertical="top" shrinkToFit="1"/>
    </xf>
    <xf numFmtId="44" fontId="6" fillId="9" borderId="38" xfId="1" applyFont="1" applyFill="1" applyBorder="1" applyAlignment="1">
      <alignment horizontal="left" vertical="top"/>
    </xf>
    <xf numFmtId="44" fontId="6" fillId="9" borderId="39" xfId="1" applyFont="1" applyFill="1" applyBorder="1" applyAlignment="1">
      <alignment horizontal="left"/>
    </xf>
    <xf numFmtId="44" fontId="11" fillId="9" borderId="34" xfId="1" applyFont="1" applyFill="1" applyBorder="1" applyAlignment="1">
      <alignment horizontal="right" vertical="top" shrinkToFit="1"/>
    </xf>
    <xf numFmtId="44" fontId="11" fillId="9" borderId="40" xfId="1" applyFont="1" applyFill="1" applyBorder="1" applyAlignment="1">
      <alignment horizontal="right" vertical="top" shrinkToFit="1"/>
    </xf>
    <xf numFmtId="44" fontId="7" fillId="9" borderId="41" xfId="1" applyFont="1" applyFill="1" applyBorder="1" applyAlignment="1">
      <alignment horizontal="right" vertical="top" shrinkToFit="1"/>
    </xf>
    <xf numFmtId="0" fontId="14" fillId="10" borderId="22" xfId="0" applyFont="1" applyFill="1" applyBorder="1" applyAlignment="1">
      <alignment horizontal="center" vertical="top"/>
    </xf>
    <xf numFmtId="0" fontId="13" fillId="10" borderId="25" xfId="0" applyFont="1" applyFill="1" applyBorder="1" applyAlignment="1">
      <alignment horizontal="center" vertical="top"/>
    </xf>
    <xf numFmtId="0" fontId="14" fillId="10" borderId="15" xfId="0" applyFont="1" applyFill="1" applyBorder="1" applyAlignment="1">
      <alignment horizontal="center"/>
    </xf>
    <xf numFmtId="44" fontId="13" fillId="10" borderId="28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4" fontId="14" fillId="0" borderId="0" xfId="0" applyNumberFormat="1" applyFont="1"/>
    <xf numFmtId="0" fontId="14" fillId="0" borderId="0" xfId="0" applyNumberFormat="1" applyFont="1" applyAlignment="1">
      <alignment horizontal="center"/>
    </xf>
    <xf numFmtId="0" fontId="6" fillId="14" borderId="0" xfId="0" applyFont="1" applyFill="1"/>
    <xf numFmtId="0" fontId="14" fillId="14" borderId="0" xfId="0" applyFont="1" applyFill="1" applyAlignment="1">
      <alignment horizontal="center"/>
    </xf>
    <xf numFmtId="4" fontId="6" fillId="14" borderId="0" xfId="0" applyNumberFormat="1" applyFont="1" applyFill="1"/>
    <xf numFmtId="4" fontId="14" fillId="14" borderId="0" xfId="0" applyNumberFormat="1" applyFont="1" applyFill="1"/>
    <xf numFmtId="4" fontId="14" fillId="14" borderId="0" xfId="0" applyNumberFormat="1" applyFont="1" applyFill="1" applyAlignment="1">
      <alignment horizontal="center"/>
    </xf>
    <xf numFmtId="4" fontId="15" fillId="0" borderId="0" xfId="0" applyNumberFormat="1" applyFont="1" applyFill="1"/>
    <xf numFmtId="4" fontId="6" fillId="15" borderId="0" xfId="0" applyNumberFormat="1" applyFont="1" applyFill="1"/>
    <xf numFmtId="0" fontId="6" fillId="0" borderId="0" xfId="0" applyFont="1" applyFill="1"/>
    <xf numFmtId="4" fontId="15" fillId="0" borderId="0" xfId="0" applyNumberFormat="1" applyFont="1"/>
    <xf numFmtId="4" fontId="15" fillId="14" borderId="0" xfId="0" applyNumberFormat="1" applyFont="1" applyFill="1"/>
    <xf numFmtId="0" fontId="2" fillId="0" borderId="1" xfId="0" applyFont="1" applyBorder="1" applyAlignment="1">
      <alignment horizontal="left" vertical="top" indent="4"/>
    </xf>
    <xf numFmtId="0" fontId="6" fillId="0" borderId="0" xfId="0" applyNumberFormat="1" applyFont="1"/>
    <xf numFmtId="165" fontId="8" fillId="11" borderId="4" xfId="0" applyNumberFormat="1" applyFont="1" applyFill="1" applyBorder="1" applyAlignment="1">
      <alignment horizontal="center" vertical="center" shrinkToFit="1"/>
    </xf>
    <xf numFmtId="165" fontId="8" fillId="11" borderId="5" xfId="0" applyNumberFormat="1" applyFont="1" applyFill="1" applyBorder="1" applyAlignment="1">
      <alignment horizontal="center" vertical="center" shrinkToFit="1"/>
    </xf>
    <xf numFmtId="165" fontId="7" fillId="11" borderId="3" xfId="0" applyNumberFormat="1" applyFont="1" applyFill="1" applyBorder="1" applyAlignment="1">
      <alignment horizontal="left" vertical="top" shrinkToFit="1"/>
    </xf>
    <xf numFmtId="165" fontId="7" fillId="11" borderId="5" xfId="0" applyNumberFormat="1" applyFont="1" applyFill="1" applyBorder="1" applyAlignment="1">
      <alignment horizontal="left" vertical="top" shrinkToFit="1"/>
    </xf>
    <xf numFmtId="0" fontId="1" fillId="12" borderId="10" xfId="0" applyFont="1" applyFill="1" applyBorder="1" applyAlignment="1">
      <alignment horizontal="center" vertical="top"/>
    </xf>
    <xf numFmtId="0" fontId="1" fillId="12" borderId="11" xfId="0" applyFont="1" applyFill="1" applyBorder="1" applyAlignment="1">
      <alignment horizontal="center" vertical="top"/>
    </xf>
    <xf numFmtId="0" fontId="1" fillId="12" borderId="12" xfId="0" applyFont="1" applyFill="1" applyBorder="1" applyAlignment="1">
      <alignment horizontal="center" vertical="top"/>
    </xf>
    <xf numFmtId="0" fontId="1" fillId="7" borderId="14" xfId="0" applyFont="1" applyFill="1" applyBorder="1" applyAlignment="1">
      <alignment horizontal="center" vertical="top"/>
    </xf>
    <xf numFmtId="0" fontId="1" fillId="7" borderId="15" xfId="0" applyFont="1" applyFill="1" applyBorder="1" applyAlignment="1">
      <alignment horizontal="center" vertical="top"/>
    </xf>
    <xf numFmtId="0" fontId="1" fillId="9" borderId="16" xfId="0" applyFont="1" applyFill="1" applyBorder="1" applyAlignment="1">
      <alignment horizontal="center" vertical="top"/>
    </xf>
    <xf numFmtId="0" fontId="1" fillId="9" borderId="15" xfId="0" applyFont="1" applyFill="1" applyBorder="1" applyAlignment="1">
      <alignment horizontal="center" vertical="top"/>
    </xf>
    <xf numFmtId="1" fontId="7" fillId="10" borderId="13" xfId="0" applyNumberFormat="1" applyFont="1" applyFill="1" applyBorder="1" applyAlignment="1">
      <alignment horizontal="center" vertical="top" shrinkToFit="1"/>
    </xf>
    <xf numFmtId="1" fontId="7" fillId="10" borderId="15" xfId="0" applyNumberFormat="1" applyFont="1" applyFill="1" applyBorder="1" applyAlignment="1">
      <alignment horizontal="center" vertical="top" shrinkToFit="1"/>
    </xf>
    <xf numFmtId="1" fontId="7" fillId="11" borderId="14" xfId="0" applyNumberFormat="1" applyFont="1" applyFill="1" applyBorder="1" applyAlignment="1">
      <alignment horizontal="center" vertical="top" shrinkToFit="1"/>
    </xf>
    <xf numFmtId="1" fontId="7" fillId="11" borderId="15" xfId="0" applyNumberFormat="1" applyFont="1" applyFill="1" applyBorder="1" applyAlignment="1">
      <alignment horizontal="center" vertical="top" shrinkToFit="1"/>
    </xf>
    <xf numFmtId="0" fontId="6" fillId="11" borderId="3" xfId="0" applyFont="1" applyFill="1" applyBorder="1" applyAlignment="1">
      <alignment horizontal="left" vertical="center"/>
    </xf>
    <xf numFmtId="0" fontId="6" fillId="11" borderId="4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7F9E7"/>
      <color rgb="FF00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B9F0A-7CF4-490C-A72A-5803EBD4470B}">
  <dimension ref="A1:R482"/>
  <sheetViews>
    <sheetView tabSelected="1" zoomScale="140" zoomScaleNormal="140" workbookViewId="0">
      <selection activeCell="A85" sqref="A85"/>
    </sheetView>
  </sheetViews>
  <sheetFormatPr defaultColWidth="8.875" defaultRowHeight="11.25" x14ac:dyDescent="0.15"/>
  <cols>
    <col min="1" max="1" width="46.6796875" style="256" customWidth="1"/>
    <col min="2" max="3" width="15.6015625" style="57" customWidth="1"/>
    <col min="4" max="4" width="15.6015625" style="381" customWidth="1"/>
    <col min="5" max="5" width="4.70703125" style="57" customWidth="1"/>
    <col min="6" max="7" width="15.6015625" style="57" customWidth="1"/>
    <col min="8" max="8" width="15.6015625" style="335" customWidth="1"/>
    <col min="9" max="9" width="4.70703125" style="57" customWidth="1"/>
    <col min="10" max="10" width="36.05078125" style="57" bestFit="1" customWidth="1"/>
    <col min="11" max="18" width="15.6015625" style="57" customWidth="1"/>
    <col min="19" max="16384" width="8.875" style="57"/>
  </cols>
  <sheetData>
    <row r="1" spans="1:18" ht="12" thickBot="1" x14ac:dyDescent="0.2">
      <c r="A1" s="1" t="s">
        <v>0</v>
      </c>
      <c r="C1" s="230">
        <v>2021</v>
      </c>
      <c r="F1" s="397">
        <v>2020</v>
      </c>
      <c r="G1" s="398"/>
      <c r="H1" s="399"/>
      <c r="I1" s="38"/>
      <c r="J1" s="38"/>
      <c r="K1" s="400">
        <v>2019</v>
      </c>
      <c r="L1" s="401"/>
      <c r="M1" s="402">
        <v>2018</v>
      </c>
      <c r="N1" s="403"/>
      <c r="O1" s="404">
        <v>2017</v>
      </c>
      <c r="P1" s="405"/>
      <c r="Q1" s="406">
        <v>2016</v>
      </c>
      <c r="R1" s="407"/>
    </row>
    <row r="2" spans="1:18" x14ac:dyDescent="0.15">
      <c r="A2" s="231" t="s">
        <v>41</v>
      </c>
      <c r="B2" s="230" t="s">
        <v>15</v>
      </c>
      <c r="C2" s="230" t="s">
        <v>16</v>
      </c>
      <c r="D2" s="382" t="s">
        <v>17</v>
      </c>
      <c r="F2" s="199" t="s">
        <v>15</v>
      </c>
      <c r="G2" s="200" t="s">
        <v>16</v>
      </c>
      <c r="H2" s="311" t="s">
        <v>26</v>
      </c>
      <c r="I2" s="39"/>
      <c r="J2" s="232" t="s">
        <v>41</v>
      </c>
      <c r="K2" s="90" t="s">
        <v>27</v>
      </c>
      <c r="L2" s="91" t="s">
        <v>28</v>
      </c>
      <c r="M2" s="92" t="s">
        <v>27</v>
      </c>
      <c r="N2" s="93" t="s">
        <v>28</v>
      </c>
      <c r="O2" s="124" t="s">
        <v>27</v>
      </c>
      <c r="P2" s="125" t="s">
        <v>28</v>
      </c>
      <c r="Q2" s="174" t="s">
        <v>27</v>
      </c>
      <c r="R2" s="175" t="s">
        <v>28</v>
      </c>
    </row>
    <row r="3" spans="1:18" ht="12" x14ac:dyDescent="0.15">
      <c r="A3" s="2" t="s">
        <v>42</v>
      </c>
      <c r="B3" s="233"/>
      <c r="D3" s="383"/>
      <c r="F3" s="201"/>
      <c r="G3" s="202"/>
      <c r="H3" s="312"/>
      <c r="I3" s="41"/>
      <c r="J3" s="42" t="s">
        <v>42</v>
      </c>
      <c r="K3" s="58"/>
      <c r="L3" s="58"/>
      <c r="M3" s="94"/>
      <c r="N3" s="234"/>
      <c r="O3" s="126"/>
      <c r="P3" s="127"/>
      <c r="Q3" s="235"/>
      <c r="R3" s="235"/>
    </row>
    <row r="4" spans="1:18" ht="12" x14ac:dyDescent="0.15">
      <c r="A4" s="3" t="s">
        <v>43</v>
      </c>
      <c r="B4" s="233"/>
      <c r="C4" s="233">
        <v>209650</v>
      </c>
      <c r="D4" s="383">
        <f>SUM(B4:C4)</f>
        <v>209650</v>
      </c>
      <c r="F4" s="203"/>
      <c r="G4" s="203">
        <v>229300</v>
      </c>
      <c r="H4" s="313">
        <f>F4+G4</f>
        <v>229300</v>
      </c>
      <c r="I4" s="43"/>
      <c r="J4" s="42" t="s">
        <v>43</v>
      </c>
      <c r="K4" s="59">
        <v>214936.59</v>
      </c>
      <c r="L4" s="59">
        <v>237100</v>
      </c>
      <c r="M4" s="95">
        <v>218624.55</v>
      </c>
      <c r="N4" s="344">
        <v>254900</v>
      </c>
      <c r="O4" s="128">
        <v>243970.79</v>
      </c>
      <c r="P4" s="129">
        <v>255075</v>
      </c>
      <c r="Q4" s="176">
        <v>227747.8</v>
      </c>
      <c r="R4" s="176">
        <v>246532</v>
      </c>
    </row>
    <row r="5" spans="1:18" ht="12" x14ac:dyDescent="0.15">
      <c r="A5" s="378" t="s">
        <v>44</v>
      </c>
      <c r="B5" s="233"/>
      <c r="C5" s="233">
        <v>100</v>
      </c>
      <c r="D5" s="383">
        <f t="shared" ref="D5:D65" si="0">SUM(B5:C5)</f>
        <v>100</v>
      </c>
      <c r="F5" s="203"/>
      <c r="G5" s="203"/>
      <c r="H5" s="313"/>
      <c r="I5" s="43"/>
      <c r="J5" s="42" t="s">
        <v>44</v>
      </c>
      <c r="K5" s="59">
        <v>40.14</v>
      </c>
      <c r="L5" s="236"/>
      <c r="M5" s="94">
        <v>29.41</v>
      </c>
      <c r="N5" s="345">
        <v>12</v>
      </c>
      <c r="O5" s="126">
        <v>26.02</v>
      </c>
      <c r="P5" s="130">
        <v>12</v>
      </c>
      <c r="Q5" s="177">
        <v>10.61</v>
      </c>
      <c r="R5" s="177">
        <v>0</v>
      </c>
    </row>
    <row r="6" spans="1:18" x14ac:dyDescent="0.15">
      <c r="A6" s="3" t="s">
        <v>1</v>
      </c>
      <c r="B6" s="233"/>
      <c r="C6" s="233"/>
      <c r="D6" s="383"/>
      <c r="F6" s="203">
        <v>7000</v>
      </c>
      <c r="G6" s="203">
        <v>34315</v>
      </c>
      <c r="H6" s="313">
        <f>F6+G6</f>
        <v>41315</v>
      </c>
      <c r="I6" s="43"/>
      <c r="J6" s="42" t="s">
        <v>1</v>
      </c>
      <c r="K6" s="60"/>
      <c r="L6" s="236"/>
      <c r="M6" s="94"/>
      <c r="N6" s="345"/>
      <c r="O6" s="126"/>
      <c r="P6" s="130"/>
      <c r="Q6" s="177"/>
      <c r="R6" s="177"/>
    </row>
    <row r="7" spans="1:18" ht="12" x14ac:dyDescent="0.15">
      <c r="A7" s="18" t="s">
        <v>148</v>
      </c>
      <c r="B7" s="233"/>
      <c r="C7" s="233"/>
      <c r="D7" s="383">
        <f t="shared" si="0"/>
        <v>0</v>
      </c>
      <c r="F7" s="203"/>
      <c r="G7" s="203">
        <v>2000</v>
      </c>
      <c r="H7" s="313">
        <f>F7+G7</f>
        <v>2000</v>
      </c>
      <c r="I7" s="43"/>
      <c r="J7" s="42" t="s">
        <v>45</v>
      </c>
      <c r="K7" s="59">
        <v>1886.17</v>
      </c>
      <c r="L7" s="59">
        <v>9000</v>
      </c>
      <c r="M7" s="94">
        <v>3759</v>
      </c>
      <c r="N7" s="345"/>
      <c r="O7" s="126">
        <v>11110.57</v>
      </c>
      <c r="P7" s="127"/>
      <c r="Q7" s="176">
        <v>12515.67</v>
      </c>
      <c r="R7" s="177">
        <v>0</v>
      </c>
    </row>
    <row r="8" spans="1:18" ht="12" x14ac:dyDescent="0.15">
      <c r="A8" s="3" t="s">
        <v>46</v>
      </c>
      <c r="B8" s="233"/>
      <c r="C8" s="233"/>
      <c r="D8" s="383">
        <f t="shared" si="0"/>
        <v>0</v>
      </c>
      <c r="F8" s="203"/>
      <c r="G8" s="203"/>
      <c r="H8" s="314"/>
      <c r="I8" s="237"/>
      <c r="J8" s="42" t="s">
        <v>46</v>
      </c>
      <c r="K8" s="60"/>
      <c r="L8" s="236"/>
      <c r="M8" s="94"/>
      <c r="N8" s="345">
        <v>600</v>
      </c>
      <c r="O8" s="126">
        <v>3850</v>
      </c>
      <c r="P8" s="129">
        <v>4200</v>
      </c>
      <c r="Q8" s="176">
        <v>3600</v>
      </c>
      <c r="R8" s="176"/>
    </row>
    <row r="9" spans="1:18" ht="12" x14ac:dyDescent="0.15">
      <c r="A9" s="3" t="s">
        <v>144</v>
      </c>
      <c r="B9" s="233">
        <v>150000</v>
      </c>
      <c r="C9" s="233"/>
      <c r="D9" s="383">
        <f t="shared" si="0"/>
        <v>150000</v>
      </c>
      <c r="F9" s="203">
        <v>167100</v>
      </c>
      <c r="G9" s="203"/>
      <c r="H9" s="313">
        <f>F9+G9</f>
        <v>167100</v>
      </c>
      <c r="I9" s="43"/>
      <c r="J9" s="42" t="s">
        <v>47</v>
      </c>
      <c r="K9" s="60">
        <v>190271.57</v>
      </c>
      <c r="L9" s="59">
        <v>193897</v>
      </c>
      <c r="M9" s="94">
        <v>197779.61</v>
      </c>
      <c r="N9" s="345">
        <v>199753</v>
      </c>
      <c r="O9" s="126">
        <v>213075.35</v>
      </c>
      <c r="P9" s="129">
        <v>208000</v>
      </c>
      <c r="Q9" s="176">
        <v>208166.62</v>
      </c>
      <c r="R9" s="176">
        <v>226872</v>
      </c>
    </row>
    <row r="10" spans="1:18" x14ac:dyDescent="0.15">
      <c r="A10" s="27"/>
      <c r="B10" s="233"/>
      <c r="C10" s="233"/>
      <c r="D10" s="383"/>
      <c r="F10" s="238"/>
      <c r="G10" s="238"/>
      <c r="H10" s="314"/>
      <c r="I10" s="237"/>
      <c r="J10" s="239"/>
      <c r="K10" s="240"/>
      <c r="L10" s="236"/>
      <c r="M10" s="241"/>
      <c r="N10" s="349"/>
      <c r="O10" s="126"/>
      <c r="P10" s="130"/>
      <c r="Q10" s="176">
        <v>-123458.42</v>
      </c>
      <c r="R10" s="176">
        <v>-123458.42</v>
      </c>
    </row>
    <row r="11" spans="1:18" ht="14.25" x14ac:dyDescent="0.15">
      <c r="A11" s="3" t="s">
        <v>48</v>
      </c>
      <c r="B11" s="233"/>
      <c r="C11" s="233"/>
      <c r="D11" s="383"/>
      <c r="F11" s="203">
        <v>3000</v>
      </c>
      <c r="G11" s="203"/>
      <c r="H11" s="313">
        <f>F11+G11</f>
        <v>3000</v>
      </c>
      <c r="I11" s="43"/>
      <c r="J11" s="42" t="s">
        <v>49</v>
      </c>
      <c r="K11" s="59">
        <v>2413.92</v>
      </c>
      <c r="L11" s="59">
        <v>2865</v>
      </c>
      <c r="M11" s="94">
        <v>2460.4299999999998</v>
      </c>
      <c r="N11" s="345">
        <v>2865</v>
      </c>
      <c r="O11" s="126">
        <v>2476.98</v>
      </c>
      <c r="P11" s="129">
        <v>2865</v>
      </c>
      <c r="Q11" s="176">
        <v>2736.75</v>
      </c>
      <c r="R11" s="176">
        <v>2865</v>
      </c>
    </row>
    <row r="12" spans="1:18" x14ac:dyDescent="0.15">
      <c r="A12" s="1" t="s">
        <v>50</v>
      </c>
      <c r="B12" s="386">
        <f>SUM(B3:B11)</f>
        <v>150000</v>
      </c>
      <c r="C12" s="233">
        <f>SUM(C4:C11)</f>
        <v>209750</v>
      </c>
      <c r="D12" s="383">
        <f t="shared" si="0"/>
        <v>359750</v>
      </c>
      <c r="F12" s="204">
        <f>SUM(F3:F11)</f>
        <v>177100</v>
      </c>
      <c r="G12" s="204">
        <f>SUM(G3:G11)</f>
        <v>265615</v>
      </c>
      <c r="H12" s="313">
        <f>F12+G12</f>
        <v>442715</v>
      </c>
      <c r="I12" s="43"/>
      <c r="J12" s="44" t="s">
        <v>50</v>
      </c>
      <c r="K12" s="61">
        <f>SUM(K3:K11)</f>
        <v>409548.39</v>
      </c>
      <c r="L12" s="61">
        <f>SUM(L3:L11)</f>
        <v>442862</v>
      </c>
      <c r="M12" s="96">
        <f>SUM(M4:M11)</f>
        <v>422652.99999999994</v>
      </c>
      <c r="N12" s="346">
        <v>458130</v>
      </c>
      <c r="O12" s="126">
        <f>SUM(O4:O11)</f>
        <v>474509.70999999996</v>
      </c>
      <c r="P12" s="129">
        <f>SUM(P4:P11)</f>
        <v>470152</v>
      </c>
      <c r="Q12" s="178">
        <f>SUM(Q4:Q11)</f>
        <v>331319.02999999997</v>
      </c>
      <c r="R12" s="178">
        <f>SUM(R4:R11)</f>
        <v>352810.58</v>
      </c>
    </row>
    <row r="13" spans="1:18" x14ac:dyDescent="0.15">
      <c r="A13" s="1" t="s">
        <v>145</v>
      </c>
      <c r="B13" s="233">
        <v>219100</v>
      </c>
      <c r="C13" s="233"/>
      <c r="D13" s="383">
        <f t="shared" si="0"/>
        <v>219100</v>
      </c>
      <c r="F13" s="204">
        <v>218746</v>
      </c>
      <c r="G13" s="204"/>
      <c r="H13" s="313">
        <f>F13+G13</f>
        <v>218746</v>
      </c>
      <c r="I13" s="43"/>
      <c r="J13" s="44" t="s">
        <v>51</v>
      </c>
      <c r="K13" s="62">
        <v>290557.03999999998</v>
      </c>
      <c r="L13" s="59">
        <v>312669</v>
      </c>
      <c r="M13" s="97">
        <v>154622.44</v>
      </c>
      <c r="N13" s="347">
        <v>143840</v>
      </c>
      <c r="O13" s="131">
        <v>271413.86</v>
      </c>
      <c r="P13" s="132">
        <v>284500</v>
      </c>
      <c r="Q13" s="179">
        <v>266247.95</v>
      </c>
      <c r="R13" s="179">
        <v>306208.42</v>
      </c>
    </row>
    <row r="14" spans="1:18" x14ac:dyDescent="0.15">
      <c r="A14" s="4" t="s">
        <v>52</v>
      </c>
      <c r="B14" s="242">
        <f>SUM(B12:B13)</f>
        <v>369100</v>
      </c>
      <c r="C14" s="242">
        <f>SUM(C12:C13)</f>
        <v>209750</v>
      </c>
      <c r="D14" s="383">
        <f t="shared" si="0"/>
        <v>578850</v>
      </c>
      <c r="F14" s="204">
        <f>SUM(F12+F13)</f>
        <v>395846</v>
      </c>
      <c r="G14" s="204">
        <f>SUM(G12)</f>
        <v>265615</v>
      </c>
      <c r="H14" s="313">
        <f>F14+G14</f>
        <v>661461</v>
      </c>
      <c r="I14" s="43"/>
      <c r="J14" s="45" t="s">
        <v>52</v>
      </c>
      <c r="K14" s="63">
        <f>SUM(K12+K13)</f>
        <v>700105.42999999993</v>
      </c>
      <c r="L14" s="59">
        <f>SUM(L12+L13)</f>
        <v>755531</v>
      </c>
      <c r="M14" s="98">
        <f>SUM(M12,M13)</f>
        <v>577275.43999999994</v>
      </c>
      <c r="N14" s="348">
        <v>601970</v>
      </c>
      <c r="O14" s="133">
        <f>SUM(O12:O13)</f>
        <v>745923.57</v>
      </c>
      <c r="P14" s="134">
        <f>SUM(P12:P13)</f>
        <v>754652</v>
      </c>
      <c r="Q14" s="180">
        <f>Q12+Q13</f>
        <v>597566.98</v>
      </c>
      <c r="R14" s="180">
        <f>R12+R13</f>
        <v>659019</v>
      </c>
    </row>
    <row r="15" spans="1:18" x14ac:dyDescent="0.15">
      <c r="A15" s="4"/>
      <c r="B15" s="243"/>
      <c r="C15" s="243"/>
      <c r="D15" s="383"/>
      <c r="F15" s="205"/>
      <c r="G15" s="205"/>
      <c r="H15" s="315"/>
      <c r="I15" s="55"/>
      <c r="J15" s="45"/>
      <c r="K15" s="64"/>
      <c r="L15" s="65"/>
      <c r="M15" s="99"/>
      <c r="N15" s="100"/>
      <c r="O15" s="135"/>
      <c r="P15" s="136"/>
      <c r="Q15" s="181"/>
      <c r="R15" s="181"/>
    </row>
    <row r="16" spans="1:18" x14ac:dyDescent="0.15">
      <c r="A16" s="17" t="s">
        <v>0</v>
      </c>
      <c r="B16" s="379"/>
      <c r="C16" s="380">
        <v>2021</v>
      </c>
      <c r="D16" s="384"/>
      <c r="F16" s="244"/>
      <c r="G16" s="245">
        <v>2020</v>
      </c>
      <c r="H16" s="316"/>
      <c r="I16" s="246"/>
      <c r="J16" s="44"/>
      <c r="K16" s="247">
        <v>2019</v>
      </c>
      <c r="L16" s="247">
        <v>2019</v>
      </c>
      <c r="M16" s="248">
        <v>2018</v>
      </c>
      <c r="N16" s="248">
        <v>2018</v>
      </c>
      <c r="O16" s="374">
        <v>2017</v>
      </c>
      <c r="P16" s="376">
        <v>2017</v>
      </c>
      <c r="Q16" s="182">
        <v>2016</v>
      </c>
      <c r="R16" s="182">
        <v>2016</v>
      </c>
    </row>
    <row r="17" spans="1:18" ht="12.75" x14ac:dyDescent="0.15">
      <c r="A17" s="4" t="s">
        <v>2</v>
      </c>
      <c r="B17" s="337" t="s">
        <v>15</v>
      </c>
      <c r="C17" s="337" t="s">
        <v>16</v>
      </c>
      <c r="D17" s="385" t="s">
        <v>17</v>
      </c>
      <c r="F17" s="206" t="s">
        <v>15</v>
      </c>
      <c r="G17" s="200" t="s">
        <v>16</v>
      </c>
      <c r="H17" s="317" t="s">
        <v>17</v>
      </c>
      <c r="I17" s="40"/>
      <c r="J17" s="45" t="s">
        <v>2</v>
      </c>
      <c r="K17" s="66" t="s">
        <v>27</v>
      </c>
      <c r="L17" s="67" t="s">
        <v>28</v>
      </c>
      <c r="M17" s="101" t="s">
        <v>27</v>
      </c>
      <c r="N17" s="102" t="s">
        <v>28</v>
      </c>
      <c r="O17" s="375" t="s">
        <v>27</v>
      </c>
      <c r="P17" s="137" t="s">
        <v>28</v>
      </c>
      <c r="Q17" s="183" t="s">
        <v>27</v>
      </c>
      <c r="R17" s="183" t="s">
        <v>28</v>
      </c>
    </row>
    <row r="18" spans="1:18" x14ac:dyDescent="0.15">
      <c r="A18" s="5" t="s">
        <v>53</v>
      </c>
      <c r="B18" s="233"/>
      <c r="C18" s="233"/>
      <c r="D18" s="383"/>
      <c r="F18" s="207"/>
      <c r="G18" s="208"/>
      <c r="H18" s="318"/>
      <c r="I18" s="48"/>
      <c r="J18" s="47" t="s">
        <v>53</v>
      </c>
      <c r="K18" s="68"/>
      <c r="L18" s="249"/>
      <c r="M18" s="103"/>
      <c r="N18" s="350"/>
      <c r="O18" s="138"/>
      <c r="P18" s="250"/>
      <c r="Q18" s="251"/>
      <c r="R18" s="408"/>
    </row>
    <row r="19" spans="1:18" ht="14.25" x14ac:dyDescent="0.15">
      <c r="A19" s="6" t="s">
        <v>40</v>
      </c>
      <c r="B19" s="233"/>
      <c r="C19" s="233"/>
      <c r="D19" s="383"/>
      <c r="F19" s="209"/>
      <c r="G19" s="210"/>
      <c r="H19" s="319"/>
      <c r="I19" s="49"/>
      <c r="J19" s="44" t="s">
        <v>12</v>
      </c>
      <c r="K19" s="252"/>
      <c r="L19" s="249"/>
      <c r="M19" s="96"/>
      <c r="N19" s="351"/>
      <c r="O19" s="138"/>
      <c r="P19" s="127"/>
      <c r="Q19" s="235"/>
      <c r="R19" s="409"/>
    </row>
    <row r="20" spans="1:18" ht="14.25" x14ac:dyDescent="0.15">
      <c r="A20" s="3" t="s">
        <v>146</v>
      </c>
      <c r="B20" s="233"/>
      <c r="C20" s="233">
        <f>36050+36050*0.02</f>
        <v>36771</v>
      </c>
      <c r="D20" s="383">
        <f t="shared" si="0"/>
        <v>36771</v>
      </c>
      <c r="F20" s="211">
        <v>9014</v>
      </c>
      <c r="G20" s="211">
        <v>27036</v>
      </c>
      <c r="H20" s="320">
        <f>F20+G20</f>
        <v>36050</v>
      </c>
      <c r="I20" s="50"/>
      <c r="J20" s="42" t="s">
        <v>54</v>
      </c>
      <c r="K20" s="69">
        <v>36923.01</v>
      </c>
      <c r="L20" s="70">
        <v>40000</v>
      </c>
      <c r="M20" s="94">
        <v>38610.89</v>
      </c>
      <c r="N20" s="345">
        <v>38627</v>
      </c>
      <c r="O20" s="138">
        <f>28500.02+6306.56</f>
        <v>34806.58</v>
      </c>
      <c r="P20" s="129">
        <v>20340</v>
      </c>
      <c r="Q20" s="176">
        <v>24256</v>
      </c>
      <c r="R20" s="176">
        <v>20340</v>
      </c>
    </row>
    <row r="21" spans="1:18" ht="12" x14ac:dyDescent="0.15">
      <c r="A21" s="3" t="s">
        <v>55</v>
      </c>
      <c r="B21" s="233"/>
      <c r="C21" s="233"/>
      <c r="D21" s="383"/>
      <c r="F21" s="211"/>
      <c r="G21" s="211"/>
      <c r="H21" s="320"/>
      <c r="I21" s="50"/>
      <c r="J21" s="42" t="s">
        <v>55</v>
      </c>
      <c r="K21" s="71"/>
      <c r="L21" s="249"/>
      <c r="M21" s="94"/>
      <c r="N21" s="345"/>
      <c r="O21" s="138">
        <v>3395.46</v>
      </c>
      <c r="P21" s="130">
        <v>12000</v>
      </c>
      <c r="Q21" s="176">
        <v>13059.5</v>
      </c>
      <c r="R21" s="176">
        <v>12000</v>
      </c>
    </row>
    <row r="22" spans="1:18" ht="12" x14ac:dyDescent="0.15">
      <c r="A22" s="3" t="s">
        <v>56</v>
      </c>
      <c r="B22" s="233"/>
      <c r="C22" s="233"/>
      <c r="D22" s="383"/>
      <c r="F22" s="211"/>
      <c r="G22" s="211"/>
      <c r="H22" s="320"/>
      <c r="I22" s="50"/>
      <c r="J22" s="42" t="s">
        <v>56</v>
      </c>
      <c r="K22" s="62">
        <v>4297.8999999999996</v>
      </c>
      <c r="L22" s="253"/>
      <c r="M22" s="94"/>
      <c r="N22" s="345"/>
      <c r="O22" s="138">
        <v>275</v>
      </c>
      <c r="P22" s="129">
        <v>1100</v>
      </c>
      <c r="Q22" s="176">
        <v>1150</v>
      </c>
      <c r="R22" s="176">
        <v>1100</v>
      </c>
    </row>
    <row r="23" spans="1:18" ht="12" x14ac:dyDescent="0.15">
      <c r="A23" s="3" t="s">
        <v>57</v>
      </c>
      <c r="B23" s="233"/>
      <c r="C23" s="233">
        <v>10657</v>
      </c>
      <c r="D23" s="383">
        <f t="shared" si="0"/>
        <v>10657</v>
      </c>
      <c r="F23" s="211">
        <v>3336</v>
      </c>
      <c r="G23" s="211">
        <v>10002</v>
      </c>
      <c r="H23" s="320">
        <f>F23+G23</f>
        <v>13338</v>
      </c>
      <c r="I23" s="50"/>
      <c r="J23" s="42" t="s">
        <v>57</v>
      </c>
      <c r="K23" s="59">
        <v>9970.84</v>
      </c>
      <c r="L23" s="59">
        <v>15000</v>
      </c>
      <c r="M23" s="94">
        <v>16410.490000000002</v>
      </c>
      <c r="N23" s="345">
        <v>14099</v>
      </c>
      <c r="O23" s="138">
        <f>10402.47+3859.23</f>
        <v>14261.699999999999</v>
      </c>
      <c r="P23" s="129">
        <v>19104.240000000002</v>
      </c>
      <c r="Q23" s="176">
        <v>18994.73</v>
      </c>
      <c r="R23" s="176">
        <v>19104.240000000002</v>
      </c>
    </row>
    <row r="24" spans="1:18" ht="12" x14ac:dyDescent="0.15">
      <c r="A24" s="3" t="s">
        <v>58</v>
      </c>
      <c r="B24" s="233"/>
      <c r="C24" s="233">
        <v>1000</v>
      </c>
      <c r="D24" s="383">
        <f t="shared" si="0"/>
        <v>1000</v>
      </c>
      <c r="F24" s="211">
        <v>450</v>
      </c>
      <c r="G24" s="211">
        <v>550</v>
      </c>
      <c r="H24" s="320">
        <f>F24+G24</f>
        <v>1000</v>
      </c>
      <c r="I24" s="50"/>
      <c r="J24" s="42" t="s">
        <v>58</v>
      </c>
      <c r="K24" s="62">
        <v>1235.07</v>
      </c>
      <c r="L24" s="59">
        <v>1000</v>
      </c>
      <c r="M24" s="94">
        <v>755.64</v>
      </c>
      <c r="N24" s="345">
        <v>1000</v>
      </c>
      <c r="O24" s="138"/>
      <c r="P24" s="130">
        <v>500</v>
      </c>
      <c r="Q24" s="177">
        <v>500</v>
      </c>
      <c r="R24" s="177">
        <v>500</v>
      </c>
    </row>
    <row r="25" spans="1:18" ht="12" x14ac:dyDescent="0.15">
      <c r="A25" s="3" t="s">
        <v>59</v>
      </c>
      <c r="B25" s="233"/>
      <c r="C25" s="233">
        <v>5000</v>
      </c>
      <c r="D25" s="383">
        <f t="shared" si="0"/>
        <v>5000</v>
      </c>
      <c r="F25" s="211">
        <v>2500</v>
      </c>
      <c r="G25" s="211">
        <v>2500</v>
      </c>
      <c r="H25" s="320">
        <f>F25+G25</f>
        <v>5000</v>
      </c>
      <c r="I25" s="50"/>
      <c r="J25" s="42" t="s">
        <v>59</v>
      </c>
      <c r="K25" s="59">
        <f>4349.11+37.5</f>
        <v>4386.6099999999997</v>
      </c>
      <c r="L25" s="59">
        <v>5000</v>
      </c>
      <c r="M25" s="94">
        <v>6679.73</v>
      </c>
      <c r="N25" s="345">
        <v>4241</v>
      </c>
      <c r="O25" s="138">
        <f>3944.11+338.04</f>
        <v>4282.1500000000005</v>
      </c>
      <c r="P25" s="129">
        <v>4500</v>
      </c>
      <c r="Q25" s="176">
        <v>3495.37</v>
      </c>
      <c r="R25" s="176">
        <v>3500</v>
      </c>
    </row>
    <row r="26" spans="1:18" x14ac:dyDescent="0.15">
      <c r="A26" s="7" t="s">
        <v>3</v>
      </c>
      <c r="B26" s="233"/>
      <c r="C26" s="233">
        <v>2948</v>
      </c>
      <c r="D26" s="383">
        <f t="shared" si="0"/>
        <v>2948</v>
      </c>
      <c r="F26" s="212"/>
      <c r="G26" s="212"/>
      <c r="H26" s="321"/>
      <c r="I26" s="31"/>
      <c r="J26" s="7"/>
      <c r="K26" s="72"/>
      <c r="L26" s="73"/>
      <c r="M26" s="104"/>
      <c r="N26" s="345"/>
      <c r="O26" s="138"/>
      <c r="P26" s="129"/>
      <c r="Q26" s="176"/>
      <c r="R26" s="176"/>
    </row>
    <row r="27" spans="1:18" x14ac:dyDescent="0.15">
      <c r="A27" s="7" t="s">
        <v>4</v>
      </c>
      <c r="B27" s="233"/>
      <c r="C27" s="233">
        <f>36771*0.105</f>
        <v>3860.9549999999999</v>
      </c>
      <c r="D27" s="383">
        <f t="shared" si="0"/>
        <v>3860.9549999999999</v>
      </c>
      <c r="F27" s="212">
        <v>300</v>
      </c>
      <c r="G27" s="212">
        <v>2458</v>
      </c>
      <c r="H27" s="321">
        <f>F27+G27</f>
        <v>2758</v>
      </c>
      <c r="I27" s="31"/>
      <c r="J27" s="51" t="s">
        <v>29</v>
      </c>
      <c r="K27" s="62">
        <v>3210.65</v>
      </c>
      <c r="L27" s="59">
        <v>3000</v>
      </c>
      <c r="M27" s="94">
        <v>2140.4299999999998</v>
      </c>
      <c r="N27" s="345">
        <v>2955</v>
      </c>
      <c r="O27" s="138"/>
      <c r="P27" s="129">
        <v>2474.0100000000002</v>
      </c>
      <c r="Q27" s="235"/>
      <c r="R27" s="235"/>
    </row>
    <row r="28" spans="1:18" ht="12.75" x14ac:dyDescent="0.15">
      <c r="A28" s="8" t="s">
        <v>128</v>
      </c>
      <c r="B28" s="233"/>
      <c r="C28" s="254">
        <f>SUM(C20:C27)</f>
        <v>60236.955000000002</v>
      </c>
      <c r="D28" s="383">
        <f t="shared" si="0"/>
        <v>60236.955000000002</v>
      </c>
      <c r="F28" s="214">
        <f>SUM(F20:F27)</f>
        <v>15600</v>
      </c>
      <c r="G28" s="214">
        <f>SUM(G20:G27)</f>
        <v>42546</v>
      </c>
      <c r="H28" s="322">
        <f>F28+G28</f>
        <v>58146</v>
      </c>
      <c r="I28" s="54"/>
      <c r="J28" s="52" t="s">
        <v>60</v>
      </c>
      <c r="K28" s="74">
        <f>SUM(K20:K27)</f>
        <v>60024.08</v>
      </c>
      <c r="L28" s="61">
        <f>SUM(L20:L27)</f>
        <v>64000</v>
      </c>
      <c r="M28" s="96">
        <f>SUM(M20:M27)</f>
        <v>64597.18</v>
      </c>
      <c r="N28" s="352">
        <v>60922</v>
      </c>
      <c r="O28" s="139">
        <f>SUM(O20:O27)</f>
        <v>57020.89</v>
      </c>
      <c r="P28" s="140">
        <f>SUM(P20:P27)</f>
        <v>60018.250000000007</v>
      </c>
      <c r="Q28" s="178">
        <v>61455.6</v>
      </c>
      <c r="R28" s="178">
        <v>56544.24</v>
      </c>
    </row>
    <row r="29" spans="1:18" x14ac:dyDescent="0.15">
      <c r="A29" s="9" t="s">
        <v>61</v>
      </c>
      <c r="B29" s="233"/>
      <c r="C29" s="233"/>
      <c r="D29" s="383"/>
      <c r="F29" s="216"/>
      <c r="G29" s="216"/>
      <c r="H29" s="323"/>
      <c r="I29" s="256"/>
      <c r="J29" s="46" t="s">
        <v>61</v>
      </c>
      <c r="K29" s="75"/>
      <c r="L29" s="59"/>
      <c r="M29" s="96"/>
      <c r="N29" s="351"/>
      <c r="O29" s="138"/>
      <c r="P29" s="127"/>
      <c r="Q29" s="393">
        <v>11961.04</v>
      </c>
      <c r="R29" s="235"/>
    </row>
    <row r="30" spans="1:18" ht="14.25" x14ac:dyDescent="0.15">
      <c r="A30" s="3" t="s">
        <v>147</v>
      </c>
      <c r="B30" s="233"/>
      <c r="C30" s="233">
        <f>12970+0.02*12970</f>
        <v>13229.4</v>
      </c>
      <c r="D30" s="383">
        <f t="shared" si="0"/>
        <v>13229.4</v>
      </c>
      <c r="F30" s="213"/>
      <c r="G30" s="213">
        <v>12970</v>
      </c>
      <c r="H30" s="321">
        <f>F30+G30</f>
        <v>12970</v>
      </c>
      <c r="I30" s="29"/>
      <c r="J30" s="42" t="s">
        <v>62</v>
      </c>
      <c r="K30" s="59">
        <v>12591.11</v>
      </c>
      <c r="L30" s="59">
        <v>12591</v>
      </c>
      <c r="M30" s="94">
        <v>11961.04</v>
      </c>
      <c r="N30" s="345">
        <v>12224</v>
      </c>
      <c r="O30" s="138">
        <v>11961.04</v>
      </c>
      <c r="P30" s="129">
        <v>11961</v>
      </c>
      <c r="Q30" s="393"/>
      <c r="R30" s="176">
        <v>11961</v>
      </c>
    </row>
    <row r="31" spans="1:18" x14ac:dyDescent="0.15">
      <c r="A31" s="3" t="s">
        <v>5</v>
      </c>
      <c r="B31" s="233"/>
      <c r="C31" s="233">
        <v>2000</v>
      </c>
      <c r="D31" s="383">
        <f t="shared" si="0"/>
        <v>2000</v>
      </c>
      <c r="F31" s="213"/>
      <c r="G31" s="213">
        <v>2000</v>
      </c>
      <c r="H31" s="321">
        <v>2000</v>
      </c>
      <c r="I31" s="29"/>
      <c r="J31" s="42" t="s">
        <v>30</v>
      </c>
      <c r="K31" s="59"/>
      <c r="L31" s="59"/>
      <c r="M31" s="105"/>
      <c r="N31" s="353"/>
      <c r="O31" s="141"/>
      <c r="P31" s="142"/>
      <c r="Q31" s="393"/>
      <c r="R31" s="184"/>
    </row>
    <row r="32" spans="1:18" ht="12" x14ac:dyDescent="0.15">
      <c r="A32" s="3" t="s">
        <v>63</v>
      </c>
      <c r="B32" s="233"/>
      <c r="C32" s="233">
        <v>1700</v>
      </c>
      <c r="D32" s="383">
        <f t="shared" si="0"/>
        <v>1700</v>
      </c>
      <c r="F32" s="213"/>
      <c r="G32" s="213">
        <v>1700</v>
      </c>
      <c r="H32" s="321">
        <f>F32+G32</f>
        <v>1700</v>
      </c>
      <c r="I32" s="29"/>
      <c r="J32" s="42" t="s">
        <v>63</v>
      </c>
      <c r="K32" s="59">
        <v>869.41</v>
      </c>
      <c r="L32" s="59">
        <v>1700</v>
      </c>
      <c r="M32" s="105">
        <v>1657</v>
      </c>
      <c r="N32" s="353">
        <v>1657</v>
      </c>
      <c r="O32" s="141">
        <v>476.44</v>
      </c>
      <c r="P32" s="142">
        <v>1657.12</v>
      </c>
      <c r="Q32" s="393"/>
      <c r="R32" s="184">
        <v>1657.12</v>
      </c>
    </row>
    <row r="33" spans="1:18" x14ac:dyDescent="0.15">
      <c r="A33" s="7" t="s">
        <v>4</v>
      </c>
      <c r="B33" s="233"/>
      <c r="C33" s="233">
        <f>13229.4*0.105</f>
        <v>1389.087</v>
      </c>
      <c r="D33" s="383">
        <f t="shared" si="0"/>
        <v>1389.087</v>
      </c>
      <c r="F33" s="212"/>
      <c r="G33" s="212"/>
      <c r="H33" s="323"/>
      <c r="I33" s="256"/>
      <c r="J33" s="51" t="s">
        <v>64</v>
      </c>
      <c r="K33" s="76">
        <v>1113.9000000000001</v>
      </c>
      <c r="L33" s="59"/>
      <c r="M33" s="94"/>
      <c r="N33" s="347">
        <v>0</v>
      </c>
      <c r="O33" s="143"/>
      <c r="P33" s="257"/>
      <c r="Q33" s="394"/>
      <c r="R33" s="258"/>
    </row>
    <row r="34" spans="1:18" ht="12.75" x14ac:dyDescent="0.15">
      <c r="A34" s="8" t="s">
        <v>129</v>
      </c>
      <c r="B34" s="233"/>
      <c r="C34" s="254">
        <f>SUM(C30:C33)</f>
        <v>18318.487000000001</v>
      </c>
      <c r="D34" s="383">
        <f t="shared" si="0"/>
        <v>18318.487000000001</v>
      </c>
      <c r="F34" s="217"/>
      <c r="G34" s="214">
        <f>SUM(G30:G33)</f>
        <v>16670</v>
      </c>
      <c r="H34" s="322">
        <f>F34+G34</f>
        <v>16670</v>
      </c>
      <c r="I34" s="54"/>
      <c r="J34" s="52" t="s">
        <v>60</v>
      </c>
      <c r="K34" s="74">
        <f>SUM(K30:K33)</f>
        <v>14574.42</v>
      </c>
      <c r="L34" s="74">
        <f>SUM(L30:L33)</f>
        <v>14291</v>
      </c>
      <c r="M34" s="96">
        <f>SUM(M30:M33)</f>
        <v>13618.04</v>
      </c>
      <c r="N34" s="354">
        <v>13881</v>
      </c>
      <c r="O34" s="139">
        <f>SUM(O30:O33)</f>
        <v>12437.480000000001</v>
      </c>
      <c r="P34" s="144">
        <v>13618.12</v>
      </c>
      <c r="Q34" s="181">
        <v>11961.04</v>
      </c>
      <c r="R34" s="181">
        <v>13618.12</v>
      </c>
    </row>
    <row r="35" spans="1:18" ht="12" x14ac:dyDescent="0.15">
      <c r="A35" s="9" t="s">
        <v>13</v>
      </c>
      <c r="B35" s="233"/>
      <c r="C35" s="233"/>
      <c r="D35" s="383"/>
      <c r="F35" s="216"/>
      <c r="G35" s="216"/>
      <c r="H35" s="323"/>
      <c r="I35" s="256"/>
      <c r="J35" s="46" t="s">
        <v>65</v>
      </c>
      <c r="K35" s="75"/>
      <c r="L35" s="59"/>
      <c r="M35" s="96"/>
      <c r="N35" s="351"/>
      <c r="O35" s="138"/>
      <c r="P35" s="259"/>
      <c r="Q35" s="235"/>
      <c r="R35" s="235"/>
    </row>
    <row r="36" spans="1:18" ht="12" x14ac:dyDescent="0.15">
      <c r="A36" s="3" t="s">
        <v>150</v>
      </c>
      <c r="B36" s="233"/>
      <c r="C36" s="233">
        <v>15600</v>
      </c>
      <c r="D36" s="383">
        <f t="shared" si="0"/>
        <v>15600</v>
      </c>
      <c r="F36" s="213"/>
      <c r="G36" s="213">
        <v>25235</v>
      </c>
      <c r="H36" s="321">
        <f>F36+G36</f>
        <v>25235</v>
      </c>
      <c r="I36" s="29"/>
      <c r="J36" s="42" t="s">
        <v>66</v>
      </c>
      <c r="K36" s="59">
        <v>25874.01</v>
      </c>
      <c r="L36" s="59">
        <v>26994</v>
      </c>
      <c r="M36" s="94">
        <v>26199.94</v>
      </c>
      <c r="N36" s="345">
        <v>26208</v>
      </c>
      <c r="O36" s="138">
        <v>44923.32</v>
      </c>
      <c r="P36" s="129">
        <v>44923.22</v>
      </c>
      <c r="Q36" s="176">
        <v>30829.55</v>
      </c>
      <c r="R36" s="176">
        <v>44042.37</v>
      </c>
    </row>
    <row r="37" spans="1:18" x14ac:dyDescent="0.15">
      <c r="A37" s="3" t="s">
        <v>151</v>
      </c>
      <c r="B37" s="233"/>
      <c r="C37" s="233">
        <v>15600</v>
      </c>
      <c r="D37" s="383">
        <f t="shared" si="0"/>
        <v>15600</v>
      </c>
      <c r="F37" s="213"/>
      <c r="G37" s="213"/>
      <c r="H37" s="323"/>
      <c r="I37" s="256"/>
      <c r="J37" s="42" t="s">
        <v>67</v>
      </c>
      <c r="K37" s="260">
        <v>134.62</v>
      </c>
      <c r="L37" s="261"/>
      <c r="M37" s="94"/>
      <c r="N37" s="345">
        <v>6966</v>
      </c>
      <c r="O37" s="141">
        <v>1302.77</v>
      </c>
      <c r="P37" s="142">
        <v>1302.77</v>
      </c>
      <c r="Q37" s="176">
        <v>1289.99</v>
      </c>
      <c r="R37" s="176">
        <v>1300</v>
      </c>
    </row>
    <row r="38" spans="1:18" ht="12" x14ac:dyDescent="0.15">
      <c r="A38" s="3" t="s">
        <v>68</v>
      </c>
      <c r="B38" s="233"/>
      <c r="C38" s="233"/>
      <c r="D38" s="383"/>
      <c r="F38" s="213"/>
      <c r="G38" s="213">
        <v>9500</v>
      </c>
      <c r="H38" s="321">
        <f>F38+G38</f>
        <v>9500</v>
      </c>
      <c r="I38" s="29"/>
      <c r="J38" s="42" t="s">
        <v>68</v>
      </c>
      <c r="K38" s="59">
        <v>9997.1200000000008</v>
      </c>
      <c r="L38" s="59">
        <v>10125</v>
      </c>
      <c r="M38" s="105">
        <v>9849</v>
      </c>
      <c r="N38" s="353">
        <v>2883</v>
      </c>
      <c r="O38" s="141">
        <v>19374.66</v>
      </c>
      <c r="P38" s="145">
        <v>16396.64</v>
      </c>
      <c r="Q38" s="185">
        <v>11118.65</v>
      </c>
      <c r="R38" s="184">
        <v>16075.47</v>
      </c>
    </row>
    <row r="39" spans="1:18" ht="12" x14ac:dyDescent="0.15">
      <c r="A39" s="10" t="s">
        <v>6</v>
      </c>
      <c r="B39" s="233"/>
      <c r="C39" s="233">
        <f>(15600+15600)*0.105</f>
        <v>3276</v>
      </c>
      <c r="D39" s="383">
        <f t="shared" si="0"/>
        <v>3276</v>
      </c>
      <c r="F39" s="212"/>
      <c r="G39" s="212">
        <v>1931</v>
      </c>
      <c r="H39" s="321">
        <f>F39+G39</f>
        <v>1931</v>
      </c>
      <c r="I39" s="31"/>
      <c r="J39" s="51" t="s">
        <v>69</v>
      </c>
      <c r="K39" s="76">
        <v>2227.79</v>
      </c>
      <c r="L39" s="59">
        <v>2025</v>
      </c>
      <c r="M39" s="94"/>
      <c r="N39" s="347">
        <v>2005</v>
      </c>
      <c r="O39" s="143"/>
      <c r="P39" s="146">
        <v>2358.4699999999998</v>
      </c>
      <c r="Q39" s="258"/>
      <c r="R39" s="258"/>
    </row>
    <row r="40" spans="1:18" ht="12" x14ac:dyDescent="0.15">
      <c r="A40" s="11" t="s">
        <v>14</v>
      </c>
      <c r="B40" s="233"/>
      <c r="C40" s="233">
        <v>1000</v>
      </c>
      <c r="D40" s="383">
        <f t="shared" si="0"/>
        <v>1000</v>
      </c>
      <c r="F40" s="218"/>
      <c r="G40" s="218"/>
      <c r="H40" s="321"/>
      <c r="I40" s="33"/>
      <c r="J40" s="53"/>
      <c r="K40" s="77"/>
      <c r="L40" s="77"/>
      <c r="M40" s="94"/>
      <c r="N40" s="347"/>
      <c r="O40" s="143"/>
      <c r="P40" s="146"/>
      <c r="Q40" s="258"/>
      <c r="R40" s="258"/>
    </row>
    <row r="41" spans="1:18" ht="12.75" x14ac:dyDescent="0.15">
      <c r="A41" s="12" t="s">
        <v>130</v>
      </c>
      <c r="B41" s="233"/>
      <c r="C41" s="254">
        <f>SUM(C36:C40)</f>
        <v>35476</v>
      </c>
      <c r="D41" s="383">
        <f t="shared" si="0"/>
        <v>35476</v>
      </c>
      <c r="F41" s="217"/>
      <c r="G41" s="214">
        <f>SUM(G36:G39)</f>
        <v>36666</v>
      </c>
      <c r="H41" s="322">
        <f>F41+G41</f>
        <v>36666</v>
      </c>
      <c r="I41" s="54"/>
      <c r="J41" s="52" t="s">
        <v>60</v>
      </c>
      <c r="K41" s="74">
        <f>SUM(K36:K39)</f>
        <v>38233.54</v>
      </c>
      <c r="L41" s="74">
        <f>SUM(L36:L39)</f>
        <v>39144</v>
      </c>
      <c r="M41" s="96">
        <f>SUM(M36:M39)</f>
        <v>36048.94</v>
      </c>
      <c r="N41" s="355">
        <v>38062</v>
      </c>
      <c r="O41" s="147">
        <f>SUM(O36:O39)</f>
        <v>65600.75</v>
      </c>
      <c r="P41" s="134">
        <f>SUM(P36:P39)</f>
        <v>64981.1</v>
      </c>
      <c r="Q41" s="180">
        <v>43238.19</v>
      </c>
      <c r="R41" s="180">
        <v>61417.84</v>
      </c>
    </row>
    <row r="42" spans="1:18" ht="12" x14ac:dyDescent="0.15">
      <c r="A42" s="13" t="s">
        <v>70</v>
      </c>
      <c r="B42" s="233"/>
      <c r="C42" s="233">
        <v>550</v>
      </c>
      <c r="D42" s="383">
        <f t="shared" si="0"/>
        <v>550</v>
      </c>
      <c r="F42" s="219"/>
      <c r="G42" s="219">
        <v>165</v>
      </c>
      <c r="H42" s="321">
        <f>F42+G42</f>
        <v>165</v>
      </c>
      <c r="I42" s="34"/>
      <c r="J42" s="41" t="s">
        <v>70</v>
      </c>
      <c r="K42" s="78">
        <v>524.42999999999995</v>
      </c>
      <c r="L42" s="59">
        <v>165</v>
      </c>
      <c r="M42" s="94">
        <v>161.78</v>
      </c>
      <c r="N42" s="356">
        <v>165</v>
      </c>
      <c r="O42" s="138">
        <v>588.98</v>
      </c>
      <c r="P42" s="148">
        <v>164.51</v>
      </c>
      <c r="Q42" s="186">
        <v>396.45</v>
      </c>
      <c r="R42" s="186">
        <v>600</v>
      </c>
    </row>
    <row r="43" spans="1:18" ht="14.25" x14ac:dyDescent="0.15">
      <c r="A43" s="3" t="s">
        <v>149</v>
      </c>
      <c r="B43" s="233"/>
      <c r="C43" s="233">
        <v>1387</v>
      </c>
      <c r="D43" s="383">
        <f t="shared" si="0"/>
        <v>1387</v>
      </c>
      <c r="F43" s="213"/>
      <c r="G43" s="213">
        <v>575</v>
      </c>
      <c r="H43" s="321">
        <f>F43+G43</f>
        <v>575</v>
      </c>
      <c r="I43" s="29"/>
      <c r="J43" s="42" t="s">
        <v>71</v>
      </c>
      <c r="K43" s="59">
        <v>643.05999999999995</v>
      </c>
      <c r="L43" s="59">
        <v>575</v>
      </c>
      <c r="M43" s="94">
        <v>1155.83</v>
      </c>
      <c r="N43" s="345">
        <v>192</v>
      </c>
      <c r="O43" s="138">
        <v>625.17999999999995</v>
      </c>
      <c r="P43" s="130">
        <v>191.92</v>
      </c>
      <c r="Q43" s="176">
        <v>3552.92</v>
      </c>
      <c r="R43" s="177">
        <v>700</v>
      </c>
    </row>
    <row r="44" spans="1:18" ht="12" x14ac:dyDescent="0.15">
      <c r="A44" s="3" t="s">
        <v>72</v>
      </c>
      <c r="B44" s="233"/>
      <c r="C44" s="233"/>
      <c r="D44" s="383"/>
      <c r="F44" s="213"/>
      <c r="G44" s="213"/>
      <c r="H44" s="323"/>
      <c r="I44" s="256"/>
      <c r="J44" s="42" t="s">
        <v>72</v>
      </c>
      <c r="K44" s="59"/>
      <c r="L44" s="59"/>
      <c r="M44" s="94">
        <v>4678</v>
      </c>
      <c r="N44" s="345">
        <v>0</v>
      </c>
      <c r="O44" s="138">
        <v>8069.17</v>
      </c>
      <c r="P44" s="130">
        <v>0</v>
      </c>
      <c r="Q44" s="176">
        <v>11732.2</v>
      </c>
      <c r="R44" s="176">
        <v>8601.9699999999993</v>
      </c>
    </row>
    <row r="45" spans="1:18" ht="12" x14ac:dyDescent="0.15">
      <c r="A45" s="7" t="s">
        <v>73</v>
      </c>
      <c r="B45" s="233"/>
      <c r="C45" s="233">
        <v>140</v>
      </c>
      <c r="D45" s="383">
        <f t="shared" si="0"/>
        <v>140</v>
      </c>
      <c r="F45" s="212"/>
      <c r="G45" s="212">
        <v>140</v>
      </c>
      <c r="H45" s="321">
        <f>F45+G45</f>
        <v>140</v>
      </c>
      <c r="I45" s="31"/>
      <c r="J45" s="51" t="s">
        <v>73</v>
      </c>
      <c r="K45" s="76">
        <v>0</v>
      </c>
      <c r="L45" s="59">
        <v>140</v>
      </c>
      <c r="M45" s="94"/>
      <c r="N45" s="345">
        <v>137</v>
      </c>
      <c r="O45" s="141"/>
      <c r="P45" s="149">
        <v>137.09</v>
      </c>
      <c r="Q45" s="187">
        <v>447.95</v>
      </c>
      <c r="R45" s="188">
        <v>500</v>
      </c>
    </row>
    <row r="46" spans="1:18" ht="12.75" x14ac:dyDescent="0.15">
      <c r="A46" s="8" t="s">
        <v>60</v>
      </c>
      <c r="B46" s="233"/>
      <c r="C46" s="254">
        <f>SUM(C42:C45)</f>
        <v>2077</v>
      </c>
      <c r="D46" s="383">
        <f t="shared" si="0"/>
        <v>2077</v>
      </c>
      <c r="F46" s="217"/>
      <c r="G46" s="214">
        <f>SUM(G42:G45)</f>
        <v>880</v>
      </c>
      <c r="H46" s="321">
        <f>F46+G46</f>
        <v>880</v>
      </c>
      <c r="I46" s="33"/>
      <c r="J46" s="52" t="s">
        <v>60</v>
      </c>
      <c r="K46" s="74">
        <f>SUM(K42:K45)</f>
        <v>1167.4899999999998</v>
      </c>
      <c r="L46" s="74">
        <f>SUM(L42:L45)</f>
        <v>880</v>
      </c>
      <c r="M46" s="96">
        <f>SUM(M42:M45)</f>
        <v>5995.61</v>
      </c>
      <c r="N46" s="357">
        <v>494</v>
      </c>
      <c r="O46" s="150">
        <f>SUM(O42:O45)</f>
        <v>9283.33</v>
      </c>
      <c r="P46" s="151">
        <v>493.52</v>
      </c>
      <c r="Q46" s="189">
        <v>16129.52</v>
      </c>
      <c r="R46" s="189">
        <v>10401.969999999999</v>
      </c>
    </row>
    <row r="47" spans="1:18" ht="12.75" x14ac:dyDescent="0.15">
      <c r="A47" s="308"/>
      <c r="B47" s="233"/>
      <c r="C47" s="243"/>
      <c r="D47" s="243"/>
      <c r="F47" s="217"/>
      <c r="G47" s="214"/>
      <c r="H47" s="321"/>
      <c r="I47" s="34"/>
      <c r="J47" s="46" t="s">
        <v>74</v>
      </c>
      <c r="K47" s="79">
        <f>K28+K34+K41+K46</f>
        <v>113999.53000000001</v>
      </c>
      <c r="L47" s="61">
        <v>118315</v>
      </c>
      <c r="M47" s="97">
        <f>SUM(M28,M34,M41,M46)</f>
        <v>120259.77</v>
      </c>
      <c r="N47" s="348">
        <v>113358</v>
      </c>
      <c r="O47" s="147">
        <f>O28+O34+O41+O46</f>
        <v>144342.44999999998</v>
      </c>
      <c r="P47" s="134">
        <f>P28+P34+P41+P46</f>
        <v>139110.99</v>
      </c>
      <c r="Q47" s="180">
        <v>132784.35</v>
      </c>
      <c r="R47" s="180">
        <v>141982.17000000001</v>
      </c>
    </row>
    <row r="48" spans="1:18" x14ac:dyDescent="0.15">
      <c r="A48" s="14" t="s">
        <v>74</v>
      </c>
      <c r="B48" s="233"/>
      <c r="C48" s="262">
        <f>C46+C41+C34+C28+C47</f>
        <v>116108.44200000001</v>
      </c>
      <c r="D48" s="383">
        <f t="shared" si="0"/>
        <v>116108.44200000001</v>
      </c>
      <c r="F48" s="216">
        <f>F28</f>
        <v>15600</v>
      </c>
      <c r="G48" s="220">
        <f>G28+G34+G41+G46</f>
        <v>96762</v>
      </c>
      <c r="H48" s="321">
        <f>F48+G48</f>
        <v>112362</v>
      </c>
      <c r="I48" s="29"/>
      <c r="J48" s="239"/>
      <c r="K48" s="247">
        <v>2019</v>
      </c>
      <c r="L48" s="247">
        <v>2019</v>
      </c>
      <c r="M48" s="106">
        <v>2018</v>
      </c>
      <c r="N48" s="358">
        <v>2018</v>
      </c>
      <c r="O48" s="152">
        <v>2017</v>
      </c>
      <c r="P48" s="153">
        <v>2017</v>
      </c>
      <c r="Q48" s="182">
        <v>2016</v>
      </c>
      <c r="R48" s="190">
        <v>2016</v>
      </c>
    </row>
    <row r="49" spans="1:18" ht="12.75" x14ac:dyDescent="0.15">
      <c r="A49" s="27"/>
      <c r="B49" s="233"/>
      <c r="C49" s="233"/>
      <c r="D49" s="383"/>
      <c r="F49" s="263" t="s">
        <v>31</v>
      </c>
      <c r="G49" s="263" t="s">
        <v>32</v>
      </c>
      <c r="H49" s="324" t="s">
        <v>17</v>
      </c>
      <c r="I49" s="56"/>
      <c r="J49" s="44" t="s">
        <v>75</v>
      </c>
      <c r="K49" s="66" t="s">
        <v>27</v>
      </c>
      <c r="L49" s="67" t="s">
        <v>28</v>
      </c>
      <c r="M49" s="107" t="s">
        <v>27</v>
      </c>
      <c r="N49" s="359" t="s">
        <v>28</v>
      </c>
      <c r="O49" s="154" t="s">
        <v>27</v>
      </c>
      <c r="P49" s="155" t="s">
        <v>28</v>
      </c>
      <c r="Q49" s="183" t="s">
        <v>27</v>
      </c>
      <c r="R49" s="183" t="s">
        <v>28</v>
      </c>
    </row>
    <row r="50" spans="1:18" ht="12" x14ac:dyDescent="0.15">
      <c r="A50" s="15" t="s">
        <v>76</v>
      </c>
      <c r="B50" s="264">
        <v>90000</v>
      </c>
      <c r="C50" s="233"/>
      <c r="D50" s="383">
        <f t="shared" si="0"/>
        <v>90000</v>
      </c>
      <c r="F50" s="213">
        <v>100000</v>
      </c>
      <c r="G50" s="213"/>
      <c r="H50" s="321">
        <f>F50+G50</f>
        <v>100000</v>
      </c>
      <c r="I50" s="29"/>
      <c r="J50" s="42" t="s">
        <v>76</v>
      </c>
      <c r="K50" s="59">
        <v>110000.04</v>
      </c>
      <c r="L50" s="59">
        <v>110000</v>
      </c>
      <c r="M50" s="94">
        <v>114996</v>
      </c>
      <c r="N50" s="345">
        <v>115000</v>
      </c>
      <c r="O50" s="138">
        <v>120000</v>
      </c>
      <c r="P50" s="129">
        <v>120000</v>
      </c>
      <c r="Q50" s="178">
        <v>123458.42</v>
      </c>
      <c r="R50" s="178">
        <v>119503.94</v>
      </c>
    </row>
    <row r="51" spans="1:18" ht="12" x14ac:dyDescent="0.15">
      <c r="A51" s="11" t="s">
        <v>141</v>
      </c>
      <c r="B51" s="233">
        <v>1000</v>
      </c>
      <c r="C51" s="233"/>
      <c r="D51" s="383">
        <f t="shared" si="0"/>
        <v>1000</v>
      </c>
      <c r="F51" s="213">
        <v>1000</v>
      </c>
      <c r="G51" s="213"/>
      <c r="H51" s="321">
        <f>F51+G51</f>
        <v>1000</v>
      </c>
      <c r="I51" s="29"/>
      <c r="J51" s="42" t="s">
        <v>33</v>
      </c>
      <c r="K51" s="59">
        <v>801.62</v>
      </c>
      <c r="L51" s="59">
        <v>1000</v>
      </c>
      <c r="M51" s="94"/>
      <c r="N51" s="345">
        <v>501</v>
      </c>
      <c r="O51" s="138">
        <v>400</v>
      </c>
      <c r="P51" s="156">
        <v>500</v>
      </c>
      <c r="Q51" s="235"/>
      <c r="R51" s="176">
        <v>2500</v>
      </c>
    </row>
    <row r="52" spans="1:18" ht="12" x14ac:dyDescent="0.15">
      <c r="A52" s="11" t="s">
        <v>142</v>
      </c>
      <c r="B52" s="233">
        <v>2000</v>
      </c>
      <c r="C52" s="233"/>
      <c r="D52" s="383">
        <f t="shared" si="0"/>
        <v>2000</v>
      </c>
      <c r="F52" s="213">
        <v>2000</v>
      </c>
      <c r="G52" s="213"/>
      <c r="H52" s="321">
        <f>F52+G52</f>
        <v>2000</v>
      </c>
      <c r="I52" s="29"/>
      <c r="J52" s="42" t="s">
        <v>34</v>
      </c>
      <c r="K52" s="59">
        <v>437.5</v>
      </c>
      <c r="L52" s="59">
        <v>2000</v>
      </c>
      <c r="M52" s="94">
        <v>306.52</v>
      </c>
      <c r="N52" s="345">
        <v>1000</v>
      </c>
      <c r="O52" s="138"/>
      <c r="P52" s="140">
        <v>1000</v>
      </c>
      <c r="Q52" s="176">
        <v>1000</v>
      </c>
      <c r="R52" s="176">
        <v>3000</v>
      </c>
    </row>
    <row r="53" spans="1:18" ht="12" x14ac:dyDescent="0.15">
      <c r="A53" s="2" t="s">
        <v>143</v>
      </c>
      <c r="B53" s="233">
        <v>2000</v>
      </c>
      <c r="C53" s="233"/>
      <c r="D53" s="383">
        <f t="shared" si="0"/>
        <v>2000</v>
      </c>
      <c r="F53" s="213">
        <v>2000</v>
      </c>
      <c r="G53" s="213"/>
      <c r="H53" s="321">
        <f>F53+G53</f>
        <v>2000</v>
      </c>
      <c r="I53" s="29"/>
      <c r="J53" s="42" t="s">
        <v>35</v>
      </c>
      <c r="K53" s="59">
        <v>1233.8699999999999</v>
      </c>
      <c r="L53" s="59">
        <v>2000</v>
      </c>
      <c r="M53" s="108">
        <v>31.07</v>
      </c>
      <c r="N53" s="347">
        <v>1500</v>
      </c>
      <c r="O53" s="143"/>
      <c r="P53" s="146">
        <v>1500</v>
      </c>
      <c r="Q53" s="258"/>
      <c r="R53" s="191">
        <v>15000</v>
      </c>
    </row>
    <row r="54" spans="1:18" x14ac:dyDescent="0.15">
      <c r="A54" s="2"/>
      <c r="B54" s="233"/>
      <c r="C54" s="233"/>
      <c r="D54" s="383"/>
      <c r="F54" s="212"/>
      <c r="G54" s="212"/>
      <c r="H54" s="325"/>
      <c r="I54" s="31"/>
      <c r="J54" s="42"/>
      <c r="K54" s="76"/>
      <c r="L54" s="59"/>
      <c r="M54" s="94"/>
      <c r="N54" s="345"/>
      <c r="O54" s="138"/>
      <c r="P54" s="140"/>
      <c r="Q54" s="235"/>
      <c r="R54" s="176"/>
    </row>
    <row r="55" spans="1:18" ht="13.5" thickBot="1" x14ac:dyDescent="0.2">
      <c r="A55" s="16" t="s">
        <v>7</v>
      </c>
      <c r="B55" s="265">
        <f>SUM(B51:B54)</f>
        <v>5000</v>
      </c>
      <c r="C55" s="233"/>
      <c r="D55" s="383">
        <f t="shared" si="0"/>
        <v>5000</v>
      </c>
      <c r="F55" s="221">
        <v>5000</v>
      </c>
      <c r="G55" s="221"/>
      <c r="H55" s="326">
        <f>F55+G55</f>
        <v>5000</v>
      </c>
      <c r="I55" s="31"/>
      <c r="J55" s="44" t="s">
        <v>7</v>
      </c>
      <c r="K55" s="80">
        <f>SUM(K51:K53)</f>
        <v>2472.9899999999998</v>
      </c>
      <c r="L55" s="59">
        <v>5000</v>
      </c>
      <c r="M55" s="109">
        <f>SUM(M52:M53)</f>
        <v>337.59</v>
      </c>
      <c r="N55" s="360">
        <v>3001</v>
      </c>
      <c r="O55" s="139">
        <f>SUM(O50:O53)</f>
        <v>120400</v>
      </c>
      <c r="P55" s="144">
        <v>123000</v>
      </c>
      <c r="Q55" s="181">
        <v>124458.42</v>
      </c>
      <c r="R55" s="181">
        <v>20500</v>
      </c>
    </row>
    <row r="56" spans="1:18" x14ac:dyDescent="0.15">
      <c r="A56" s="6" t="s">
        <v>77</v>
      </c>
      <c r="B56" s="233"/>
      <c r="C56" s="233"/>
      <c r="D56" s="383"/>
      <c r="F56" s="216"/>
      <c r="G56" s="216"/>
      <c r="H56" s="327"/>
      <c r="I56" s="34"/>
      <c r="J56" s="44" t="s">
        <v>77</v>
      </c>
      <c r="K56" s="75"/>
      <c r="L56" s="59"/>
      <c r="M56" s="96"/>
      <c r="N56" s="351"/>
      <c r="O56" s="141"/>
      <c r="P56" s="259"/>
      <c r="Q56" s="235"/>
      <c r="R56" s="235"/>
    </row>
    <row r="57" spans="1:18" x14ac:dyDescent="0.15">
      <c r="A57" s="11" t="s">
        <v>8</v>
      </c>
      <c r="B57" s="233">
        <v>2000</v>
      </c>
      <c r="C57" s="233"/>
      <c r="D57" s="383">
        <f t="shared" si="0"/>
        <v>2000</v>
      </c>
      <c r="F57" s="213">
        <v>2000</v>
      </c>
      <c r="G57" s="213"/>
      <c r="H57" s="321">
        <f>F57+G57</f>
        <v>2000</v>
      </c>
      <c r="I57" s="29"/>
      <c r="J57" s="42" t="s">
        <v>8</v>
      </c>
      <c r="K57" s="59">
        <v>2000</v>
      </c>
      <c r="L57" s="59">
        <v>2000</v>
      </c>
      <c r="M57" s="108"/>
      <c r="N57" s="347">
        <v>2000</v>
      </c>
      <c r="O57" s="143">
        <v>2000</v>
      </c>
      <c r="P57" s="157">
        <v>2000</v>
      </c>
      <c r="Q57" s="191">
        <v>1000</v>
      </c>
      <c r="R57" s="191">
        <v>1000</v>
      </c>
    </row>
    <row r="58" spans="1:18" ht="12.75" x14ac:dyDescent="0.15">
      <c r="A58" s="16" t="s">
        <v>60</v>
      </c>
      <c r="B58" s="265">
        <v>2000</v>
      </c>
      <c r="C58" s="233"/>
      <c r="D58" s="383">
        <f t="shared" si="0"/>
        <v>2000</v>
      </c>
      <c r="F58" s="215">
        <v>2000</v>
      </c>
      <c r="G58" s="215"/>
      <c r="H58" s="322">
        <f>F58+G58</f>
        <v>2000</v>
      </c>
      <c r="I58" s="32"/>
      <c r="J58" s="44" t="s">
        <v>60</v>
      </c>
      <c r="K58" s="61">
        <v>2000</v>
      </c>
      <c r="L58" s="59">
        <v>2000</v>
      </c>
      <c r="M58" s="110"/>
      <c r="N58" s="361">
        <v>2000</v>
      </c>
      <c r="O58" s="139">
        <v>2000</v>
      </c>
      <c r="P58" s="144">
        <v>2000</v>
      </c>
      <c r="Q58" s="181">
        <v>1000</v>
      </c>
      <c r="R58" s="181">
        <v>1000</v>
      </c>
    </row>
    <row r="59" spans="1:18" x14ac:dyDescent="0.15">
      <c r="A59" s="27"/>
      <c r="B59" s="233"/>
      <c r="C59" s="233"/>
      <c r="D59" s="383"/>
      <c r="F59" s="266"/>
      <c r="G59" s="266"/>
      <c r="H59" s="323"/>
      <c r="I59" s="256"/>
      <c r="J59" s="239"/>
      <c r="K59" s="267"/>
      <c r="L59" s="59"/>
      <c r="M59" s="268"/>
      <c r="N59" s="351"/>
      <c r="O59" s="138"/>
      <c r="P59" s="127"/>
      <c r="Q59" s="235"/>
      <c r="R59" s="258"/>
    </row>
    <row r="60" spans="1:18" ht="22.5" x14ac:dyDescent="0.15">
      <c r="A60" s="3" t="s">
        <v>9</v>
      </c>
      <c r="B60" s="233">
        <v>52000</v>
      </c>
      <c r="C60" s="233"/>
      <c r="D60" s="383">
        <f t="shared" si="0"/>
        <v>52000</v>
      </c>
      <c r="F60" s="213">
        <v>52000</v>
      </c>
      <c r="G60" s="213"/>
      <c r="H60" s="321">
        <f>F60+G60</f>
        <v>52000</v>
      </c>
      <c r="I60" s="29"/>
      <c r="J60" s="42" t="s">
        <v>36</v>
      </c>
      <c r="K60" s="59">
        <v>52000</v>
      </c>
      <c r="L60" s="59">
        <v>52000</v>
      </c>
      <c r="M60" s="94">
        <v>50382.39</v>
      </c>
      <c r="N60" s="345">
        <v>50000</v>
      </c>
      <c r="O60" s="158">
        <v>50635.39</v>
      </c>
      <c r="P60" s="129">
        <v>50000</v>
      </c>
      <c r="Q60" s="176">
        <v>50482.39</v>
      </c>
      <c r="R60" s="192">
        <v>50000</v>
      </c>
    </row>
    <row r="61" spans="1:18" ht="14.25" x14ac:dyDescent="0.15">
      <c r="A61" s="3" t="s">
        <v>78</v>
      </c>
      <c r="B61" s="233"/>
      <c r="C61" s="233"/>
      <c r="D61" s="383"/>
      <c r="F61" s="213">
        <v>2500</v>
      </c>
      <c r="G61" s="213"/>
      <c r="H61" s="321">
        <f>F61+G61</f>
        <v>2500</v>
      </c>
      <c r="I61" s="29"/>
      <c r="J61" s="42" t="s">
        <v>79</v>
      </c>
      <c r="K61" s="59"/>
      <c r="L61" s="59">
        <v>2812</v>
      </c>
      <c r="M61" s="94"/>
      <c r="N61" s="345">
        <v>2812</v>
      </c>
      <c r="O61" s="158">
        <v>2541.2800000000002</v>
      </c>
      <c r="P61" s="129">
        <v>2865</v>
      </c>
      <c r="Q61" s="176">
        <v>2148.75</v>
      </c>
      <c r="R61" s="176">
        <v>2865</v>
      </c>
    </row>
    <row r="62" spans="1:18" ht="12" x14ac:dyDescent="0.15">
      <c r="A62" s="3" t="s">
        <v>80</v>
      </c>
      <c r="B62" s="233"/>
      <c r="C62" s="233"/>
      <c r="D62" s="383"/>
      <c r="F62" s="213"/>
      <c r="G62" s="213"/>
      <c r="H62" s="323"/>
      <c r="I62" s="256"/>
      <c r="J62" s="42" t="s">
        <v>80</v>
      </c>
      <c r="K62" s="60"/>
      <c r="L62" s="59"/>
      <c r="M62" s="94"/>
      <c r="N62" s="345"/>
      <c r="O62" s="158"/>
      <c r="P62" s="127"/>
      <c r="Q62" s="258"/>
      <c r="R62" s="193">
        <v>0</v>
      </c>
    </row>
    <row r="63" spans="1:18" ht="12.75" x14ac:dyDescent="0.15">
      <c r="A63" s="4" t="s">
        <v>81</v>
      </c>
      <c r="B63" s="265">
        <v>52000</v>
      </c>
      <c r="C63" s="233"/>
      <c r="D63" s="383">
        <f t="shared" si="0"/>
        <v>52000</v>
      </c>
      <c r="F63" s="215">
        <v>54500</v>
      </c>
      <c r="G63" s="215"/>
      <c r="H63" s="321">
        <f>F63+G63</f>
        <v>54500</v>
      </c>
      <c r="I63" s="29"/>
      <c r="J63" s="45" t="s">
        <v>81</v>
      </c>
      <c r="K63" s="63">
        <v>52000</v>
      </c>
      <c r="L63" s="269" t="s">
        <v>37</v>
      </c>
      <c r="M63" s="96">
        <f>SUM(M60:M62)</f>
        <v>50382.39</v>
      </c>
      <c r="N63" s="362">
        <v>52812</v>
      </c>
      <c r="O63" s="159">
        <f>SUM(O60:O62)</f>
        <v>53176.67</v>
      </c>
      <c r="P63" s="145">
        <v>52865</v>
      </c>
      <c r="Q63" s="181">
        <v>52631.14</v>
      </c>
      <c r="R63" s="395">
        <v>52865</v>
      </c>
    </row>
    <row r="64" spans="1:18" x14ac:dyDescent="0.15">
      <c r="A64" s="17" t="s">
        <v>82</v>
      </c>
      <c r="B64" s="270">
        <f>B55+B58+B63</f>
        <v>59000</v>
      </c>
      <c r="C64" s="233"/>
      <c r="D64" s="383">
        <f t="shared" si="0"/>
        <v>59000</v>
      </c>
      <c r="F64" s="222">
        <f>F55+F58+F63</f>
        <v>61500</v>
      </c>
      <c r="G64" s="215"/>
      <c r="H64" s="321">
        <f>F64+G64</f>
        <v>61500</v>
      </c>
      <c r="I64" s="29"/>
      <c r="J64" s="44" t="s">
        <v>82</v>
      </c>
      <c r="K64" s="62">
        <v>56472.99</v>
      </c>
      <c r="L64" s="62">
        <v>61812</v>
      </c>
      <c r="M64" s="97"/>
      <c r="N64" s="363"/>
      <c r="O64" s="160"/>
      <c r="P64" s="271"/>
      <c r="Q64" s="189">
        <v>53631.14</v>
      </c>
      <c r="R64" s="396"/>
    </row>
    <row r="65" spans="1:18" ht="12.75" x14ac:dyDescent="0.15">
      <c r="A65" s="5" t="s">
        <v>83</v>
      </c>
      <c r="B65" s="264">
        <f>B64+B50</f>
        <v>149000</v>
      </c>
      <c r="C65" s="233"/>
      <c r="D65" s="383">
        <f t="shared" si="0"/>
        <v>149000</v>
      </c>
      <c r="F65" s="223">
        <f>F48+F64+F50</f>
        <v>177100</v>
      </c>
      <c r="G65" s="224"/>
      <c r="H65" s="321">
        <f>F65+G65</f>
        <v>177100</v>
      </c>
      <c r="I65" s="29"/>
      <c r="J65" s="47" t="s">
        <v>83</v>
      </c>
      <c r="K65" s="81">
        <f>K64+K50</f>
        <v>166473.03</v>
      </c>
      <c r="L65" s="59">
        <f>L64+L50</f>
        <v>171812</v>
      </c>
      <c r="M65" s="111">
        <f>SUM(M50,M55,M60)</f>
        <v>165715.97999999998</v>
      </c>
      <c r="N65" s="348">
        <f>SUM(N50,N55,N58,N63)</f>
        <v>172813</v>
      </c>
      <c r="O65" s="147">
        <f>O55+O63+O58</f>
        <v>175576.66999999998</v>
      </c>
      <c r="P65" s="134">
        <v>177865</v>
      </c>
      <c r="Q65" s="180">
        <v>53631.14</v>
      </c>
      <c r="R65" s="194">
        <f>R55+R58+R63</f>
        <v>74365</v>
      </c>
    </row>
    <row r="66" spans="1:18" x14ac:dyDescent="0.15">
      <c r="A66" s="27"/>
      <c r="B66" s="233"/>
      <c r="C66" s="233"/>
      <c r="D66" s="383"/>
      <c r="F66" s="266"/>
      <c r="G66" s="266"/>
      <c r="H66" s="323"/>
      <c r="I66" s="256"/>
      <c r="J66" s="239"/>
      <c r="K66" s="240"/>
      <c r="L66" s="236"/>
      <c r="M66" s="272"/>
      <c r="N66" s="350"/>
      <c r="O66" s="138"/>
      <c r="P66" s="250"/>
      <c r="Q66" s="251"/>
      <c r="R66" s="251"/>
    </row>
    <row r="67" spans="1:18" x14ac:dyDescent="0.15">
      <c r="A67" s="5" t="s">
        <v>32</v>
      </c>
      <c r="B67" s="233"/>
      <c r="C67" s="233"/>
      <c r="D67" s="383"/>
      <c r="F67" s="224"/>
      <c r="G67" s="224"/>
      <c r="H67" s="323"/>
      <c r="I67" s="256"/>
      <c r="J67" s="47" t="s">
        <v>32</v>
      </c>
      <c r="K67" s="81"/>
      <c r="L67" s="236"/>
      <c r="M67" s="112"/>
      <c r="N67" s="351"/>
      <c r="O67" s="138"/>
      <c r="P67" s="127"/>
      <c r="Q67" s="235"/>
      <c r="R67" s="235"/>
    </row>
    <row r="68" spans="1:18" ht="12" x14ac:dyDescent="0.15">
      <c r="A68" s="6" t="s">
        <v>84</v>
      </c>
      <c r="B68" s="233"/>
      <c r="C68" s="233"/>
      <c r="D68" s="383"/>
      <c r="F68" s="215"/>
      <c r="G68" s="215"/>
      <c r="H68" s="323"/>
      <c r="I68" s="256"/>
      <c r="J68" s="44" t="s">
        <v>84</v>
      </c>
      <c r="K68" s="63"/>
      <c r="L68" s="236"/>
      <c r="M68" s="96"/>
      <c r="N68" s="351"/>
      <c r="O68" s="138"/>
      <c r="P68" s="127"/>
      <c r="Q68" s="235"/>
      <c r="R68" s="235"/>
    </row>
    <row r="69" spans="1:18" ht="12" x14ac:dyDescent="0.15">
      <c r="A69" s="11" t="s">
        <v>133</v>
      </c>
      <c r="B69" s="233"/>
      <c r="C69" s="233"/>
      <c r="D69" s="383">
        <f t="shared" ref="D69:D119" si="1">SUM(B69:C69)</f>
        <v>0</v>
      </c>
      <c r="F69" s="213"/>
      <c r="G69" s="213">
        <v>2500</v>
      </c>
      <c r="H69" s="321">
        <f t="shared" ref="H69:H74" si="2">F69+G69</f>
        <v>2500</v>
      </c>
      <c r="I69" s="29"/>
      <c r="J69" s="42" t="s">
        <v>85</v>
      </c>
      <c r="K69" s="62">
        <v>2421.2399999999998</v>
      </c>
      <c r="L69" s="59">
        <v>2000</v>
      </c>
      <c r="M69" s="94">
        <v>3284.9</v>
      </c>
      <c r="N69" s="345">
        <v>2000</v>
      </c>
      <c r="O69" s="138">
        <v>3135.17</v>
      </c>
      <c r="P69" s="129">
        <v>2000</v>
      </c>
      <c r="Q69" s="176">
        <v>1910.43</v>
      </c>
      <c r="R69" s="176">
        <v>1000</v>
      </c>
    </row>
    <row r="70" spans="1:18" ht="12" x14ac:dyDescent="0.15">
      <c r="A70" s="11" t="s">
        <v>86</v>
      </c>
      <c r="B70" s="233"/>
      <c r="C70" s="233"/>
      <c r="D70" s="383">
        <f t="shared" si="1"/>
        <v>0</v>
      </c>
      <c r="F70" s="213"/>
      <c r="G70" s="213">
        <v>3100</v>
      </c>
      <c r="H70" s="321">
        <f t="shared" si="2"/>
        <v>3100</v>
      </c>
      <c r="I70" s="29"/>
      <c r="J70" s="42" t="s">
        <v>86</v>
      </c>
      <c r="K70" s="62">
        <v>2976.76</v>
      </c>
      <c r="L70" s="59">
        <v>3100</v>
      </c>
      <c r="M70" s="94">
        <v>2569.0700000000002</v>
      </c>
      <c r="N70" s="345">
        <v>3100</v>
      </c>
      <c r="O70" s="138">
        <v>2737.13</v>
      </c>
      <c r="P70" s="129">
        <v>3600</v>
      </c>
      <c r="Q70" s="176">
        <v>2976.89</v>
      </c>
      <c r="R70" s="176">
        <v>3600</v>
      </c>
    </row>
    <row r="71" spans="1:18" ht="12" x14ac:dyDescent="0.15">
      <c r="A71" s="11" t="s">
        <v>134</v>
      </c>
      <c r="B71" s="233"/>
      <c r="C71" s="233">
        <v>1200</v>
      </c>
      <c r="D71" s="383">
        <f>SUM(B71:C71)</f>
        <v>1200</v>
      </c>
      <c r="F71" s="213"/>
      <c r="G71" s="213">
        <v>3500</v>
      </c>
      <c r="H71" s="321">
        <f t="shared" si="2"/>
        <v>3500</v>
      </c>
      <c r="I71" s="29"/>
      <c r="J71" s="42" t="s">
        <v>87</v>
      </c>
      <c r="K71" s="62">
        <v>3224.75</v>
      </c>
      <c r="L71" s="59">
        <v>3500</v>
      </c>
      <c r="M71" s="94">
        <v>2494.0700000000002</v>
      </c>
      <c r="N71" s="345">
        <v>3500</v>
      </c>
      <c r="O71" s="138">
        <v>2532.86</v>
      </c>
      <c r="P71" s="129">
        <v>4500</v>
      </c>
      <c r="Q71" s="176">
        <v>3505.17</v>
      </c>
      <c r="R71" s="176">
        <v>4000</v>
      </c>
    </row>
    <row r="72" spans="1:18" ht="12" x14ac:dyDescent="0.15">
      <c r="A72" s="11" t="s">
        <v>135</v>
      </c>
      <c r="B72" s="233"/>
      <c r="C72" s="233">
        <v>500</v>
      </c>
      <c r="D72" s="383">
        <f t="shared" si="1"/>
        <v>500</v>
      </c>
      <c r="F72" s="213"/>
      <c r="G72" s="213">
        <v>1000</v>
      </c>
      <c r="H72" s="321">
        <f t="shared" si="2"/>
        <v>1000</v>
      </c>
      <c r="I72" s="29"/>
      <c r="J72" s="42" t="s">
        <v>88</v>
      </c>
      <c r="K72" s="62">
        <v>961.67</v>
      </c>
      <c r="L72" s="59">
        <v>500</v>
      </c>
      <c r="M72" s="94">
        <v>1403.17</v>
      </c>
      <c r="N72" s="345">
        <v>500</v>
      </c>
      <c r="O72" s="138">
        <v>909.7</v>
      </c>
      <c r="P72" s="129">
        <v>2000</v>
      </c>
      <c r="Q72" s="177">
        <v>912.45</v>
      </c>
      <c r="R72" s="176">
        <v>2000</v>
      </c>
    </row>
    <row r="73" spans="1:18" ht="12" x14ac:dyDescent="0.15">
      <c r="A73" s="11" t="s">
        <v>136</v>
      </c>
      <c r="B73" s="233"/>
      <c r="C73" s="233">
        <v>700</v>
      </c>
      <c r="D73" s="383">
        <f t="shared" si="1"/>
        <v>700</v>
      </c>
      <c r="F73" s="213"/>
      <c r="G73" s="213">
        <v>35</v>
      </c>
      <c r="H73" s="321">
        <f t="shared" si="2"/>
        <v>35</v>
      </c>
      <c r="I73" s="29"/>
      <c r="J73" s="42" t="s">
        <v>89</v>
      </c>
      <c r="K73" s="62">
        <v>28.72</v>
      </c>
      <c r="L73" s="59">
        <v>25</v>
      </c>
      <c r="M73" s="94">
        <v>136.94</v>
      </c>
      <c r="N73" s="345">
        <v>25</v>
      </c>
      <c r="O73" s="138">
        <v>233</v>
      </c>
      <c r="P73" s="130">
        <v>100</v>
      </c>
      <c r="Q73" s="177">
        <v>0</v>
      </c>
      <c r="R73" s="177">
        <v>100</v>
      </c>
    </row>
    <row r="74" spans="1:18" ht="12" x14ac:dyDescent="0.15">
      <c r="A74" s="18" t="s">
        <v>10</v>
      </c>
      <c r="B74" s="233"/>
      <c r="C74" s="233"/>
      <c r="D74" s="383"/>
      <c r="F74" s="213"/>
      <c r="G74" s="213">
        <v>4000</v>
      </c>
      <c r="H74" s="321">
        <f t="shared" si="2"/>
        <v>4000</v>
      </c>
      <c r="I74" s="29"/>
      <c r="J74" s="42" t="s">
        <v>90</v>
      </c>
      <c r="K74" s="62">
        <v>3595.96</v>
      </c>
      <c r="L74" s="59">
        <v>5000</v>
      </c>
      <c r="M74" s="94">
        <v>3480.59</v>
      </c>
      <c r="N74" s="345">
        <v>5000</v>
      </c>
      <c r="O74" s="138">
        <v>4576.12</v>
      </c>
      <c r="P74" s="129">
        <v>5000</v>
      </c>
      <c r="Q74" s="176">
        <v>4744.3599999999997</v>
      </c>
      <c r="R74" s="176">
        <v>9000</v>
      </c>
    </row>
    <row r="75" spans="1:18" ht="12" x14ac:dyDescent="0.15">
      <c r="A75" s="15" t="s">
        <v>91</v>
      </c>
      <c r="B75" s="233"/>
      <c r="C75" s="233"/>
      <c r="D75" s="383"/>
      <c r="F75" s="213"/>
      <c r="G75" s="213"/>
      <c r="H75" s="323"/>
      <c r="I75" s="256"/>
      <c r="J75" s="42" t="s">
        <v>91</v>
      </c>
      <c r="K75" s="60"/>
      <c r="L75" s="236"/>
      <c r="M75" s="108"/>
      <c r="N75" s="347"/>
      <c r="O75" s="143"/>
      <c r="P75" s="161"/>
      <c r="Q75" s="258"/>
      <c r="R75" s="191">
        <v>1000</v>
      </c>
    </row>
    <row r="76" spans="1:18" ht="12" x14ac:dyDescent="0.15">
      <c r="A76" s="11" t="s">
        <v>92</v>
      </c>
      <c r="B76" s="233"/>
      <c r="C76" s="233">
        <v>2000</v>
      </c>
      <c r="D76" s="383">
        <f t="shared" si="1"/>
        <v>2000</v>
      </c>
      <c r="F76" s="213"/>
      <c r="G76" s="213">
        <v>2000</v>
      </c>
      <c r="H76" s="321">
        <f t="shared" ref="H76:H81" si="3">F76+G76</f>
        <v>2000</v>
      </c>
      <c r="I76" s="29"/>
      <c r="J76" s="42" t="s">
        <v>92</v>
      </c>
      <c r="K76" s="59">
        <v>1159.98</v>
      </c>
      <c r="L76" s="59">
        <v>2000</v>
      </c>
      <c r="M76" s="113">
        <v>1767.56</v>
      </c>
      <c r="N76" s="356">
        <v>2106</v>
      </c>
      <c r="O76" s="138">
        <v>1649.43</v>
      </c>
      <c r="P76" s="162">
        <v>2000</v>
      </c>
      <c r="Q76" s="192">
        <v>2106.9499999999998</v>
      </c>
      <c r="R76" s="192">
        <v>2500</v>
      </c>
    </row>
    <row r="77" spans="1:18" ht="12" x14ac:dyDescent="0.15">
      <c r="A77" s="11" t="s">
        <v>93</v>
      </c>
      <c r="B77" s="233"/>
      <c r="C77" s="233">
        <v>4000</v>
      </c>
      <c r="D77" s="383">
        <f t="shared" si="1"/>
        <v>4000</v>
      </c>
      <c r="F77" s="213"/>
      <c r="G77" s="213">
        <v>4000</v>
      </c>
      <c r="H77" s="321">
        <f t="shared" si="3"/>
        <v>4000</v>
      </c>
      <c r="I77" s="29"/>
      <c r="J77" s="42" t="s">
        <v>93</v>
      </c>
      <c r="K77" s="59">
        <v>5290.29</v>
      </c>
      <c r="L77" s="59">
        <v>4300</v>
      </c>
      <c r="M77" s="94">
        <v>5129.1099999999997</v>
      </c>
      <c r="N77" s="345">
        <v>4308</v>
      </c>
      <c r="O77" s="138">
        <v>343.36</v>
      </c>
      <c r="P77" s="130">
        <v>500</v>
      </c>
      <c r="Q77" s="177">
        <v>535.54</v>
      </c>
      <c r="R77" s="176">
        <v>1000</v>
      </c>
    </row>
    <row r="78" spans="1:18" ht="14.25" x14ac:dyDescent="0.15">
      <c r="A78" s="11" t="s">
        <v>137</v>
      </c>
      <c r="B78" s="233"/>
      <c r="C78" s="233">
        <v>2000</v>
      </c>
      <c r="D78" s="383">
        <f t="shared" si="1"/>
        <v>2000</v>
      </c>
      <c r="F78" s="213"/>
      <c r="G78" s="213">
        <v>2000</v>
      </c>
      <c r="H78" s="321">
        <f t="shared" si="3"/>
        <v>2000</v>
      </c>
      <c r="I78" s="29"/>
      <c r="J78" s="42" t="s">
        <v>94</v>
      </c>
      <c r="K78" s="59">
        <v>124.68</v>
      </c>
      <c r="L78" s="59">
        <v>2000</v>
      </c>
      <c r="M78" s="94"/>
      <c r="N78" s="345"/>
      <c r="O78" s="138">
        <v>2458.5</v>
      </c>
      <c r="P78" s="130">
        <v>500</v>
      </c>
      <c r="Q78" s="177">
        <v>180</v>
      </c>
      <c r="R78" s="177">
        <v>500</v>
      </c>
    </row>
    <row r="79" spans="1:18" ht="14.25" x14ac:dyDescent="0.15">
      <c r="A79" s="11" t="s">
        <v>138</v>
      </c>
      <c r="B79" s="233"/>
      <c r="C79" s="233">
        <v>615</v>
      </c>
      <c r="D79" s="383">
        <f t="shared" si="1"/>
        <v>615</v>
      </c>
      <c r="F79" s="213"/>
      <c r="G79" s="213">
        <v>750</v>
      </c>
      <c r="H79" s="321">
        <f t="shared" si="3"/>
        <v>750</v>
      </c>
      <c r="I79" s="29"/>
      <c r="J79" s="42" t="s">
        <v>95</v>
      </c>
      <c r="K79" s="59">
        <v>719.92</v>
      </c>
      <c r="L79" s="59">
        <v>750</v>
      </c>
      <c r="M79" s="94">
        <v>265</v>
      </c>
      <c r="N79" s="345">
        <v>750</v>
      </c>
      <c r="O79" s="138">
        <v>834.71</v>
      </c>
      <c r="P79" s="130">
        <v>500</v>
      </c>
      <c r="Q79" s="177">
        <v>750.2</v>
      </c>
      <c r="R79" s="177">
        <v>500</v>
      </c>
    </row>
    <row r="80" spans="1:18" ht="12" x14ac:dyDescent="0.15">
      <c r="A80" s="11" t="s">
        <v>139</v>
      </c>
      <c r="B80" s="233"/>
      <c r="C80" s="233">
        <v>1000</v>
      </c>
      <c r="D80" s="383">
        <f t="shared" si="1"/>
        <v>1000</v>
      </c>
      <c r="F80" s="213"/>
      <c r="G80" s="213">
        <v>2000</v>
      </c>
      <c r="H80" s="321">
        <f t="shared" si="3"/>
        <v>2000</v>
      </c>
      <c r="I80" s="29"/>
      <c r="J80" s="42" t="s">
        <v>96</v>
      </c>
      <c r="K80" s="59">
        <v>3215.63</v>
      </c>
      <c r="L80" s="59">
        <v>1600</v>
      </c>
      <c r="M80" s="94">
        <v>2344.25</v>
      </c>
      <c r="N80" s="345">
        <v>1600</v>
      </c>
      <c r="O80" s="138">
        <v>2927.73</v>
      </c>
      <c r="P80" s="129">
        <v>3500</v>
      </c>
      <c r="Q80" s="176">
        <v>1522.36</v>
      </c>
      <c r="R80" s="176">
        <v>6000</v>
      </c>
    </row>
    <row r="81" spans="1:18" ht="12" x14ac:dyDescent="0.15">
      <c r="A81" s="11" t="s">
        <v>140</v>
      </c>
      <c r="B81" s="233"/>
      <c r="C81" s="233">
        <v>3000</v>
      </c>
      <c r="D81" s="383">
        <f t="shared" si="1"/>
        <v>3000</v>
      </c>
      <c r="F81" s="213"/>
      <c r="G81" s="213">
        <v>3000</v>
      </c>
      <c r="H81" s="321">
        <f t="shared" si="3"/>
        <v>3000</v>
      </c>
      <c r="I81" s="29"/>
      <c r="J81" s="42" t="s">
        <v>97</v>
      </c>
      <c r="K81" s="59">
        <f>1786+175.89</f>
        <v>1961.8899999999999</v>
      </c>
      <c r="L81" s="59">
        <v>2000</v>
      </c>
      <c r="M81" s="94"/>
      <c r="N81" s="345"/>
      <c r="O81" s="138">
        <v>1270</v>
      </c>
      <c r="P81" s="129">
        <v>1000</v>
      </c>
      <c r="Q81" s="235"/>
      <c r="R81" s="176">
        <v>1000</v>
      </c>
    </row>
    <row r="82" spans="1:18" ht="12" x14ac:dyDescent="0.15">
      <c r="A82" s="11" t="s">
        <v>98</v>
      </c>
      <c r="B82" s="233"/>
      <c r="C82" s="233"/>
      <c r="D82" s="383"/>
      <c r="F82" s="213"/>
      <c r="G82" s="213"/>
      <c r="H82" s="323"/>
      <c r="I82" s="256"/>
      <c r="J82" s="42" t="s">
        <v>98</v>
      </c>
      <c r="K82" s="59"/>
      <c r="L82" s="59"/>
      <c r="M82" s="94">
        <v>149.9</v>
      </c>
      <c r="N82" s="345"/>
      <c r="O82" s="138">
        <v>500</v>
      </c>
      <c r="P82" s="130">
        <v>500</v>
      </c>
      <c r="Q82" s="235"/>
      <c r="R82" s="177">
        <v>500</v>
      </c>
    </row>
    <row r="83" spans="1:18" ht="12" x14ac:dyDescent="0.15">
      <c r="A83" s="11" t="s">
        <v>19</v>
      </c>
      <c r="B83" s="233"/>
      <c r="C83" s="233">
        <v>2100</v>
      </c>
      <c r="D83" s="383">
        <f t="shared" si="1"/>
        <v>2100</v>
      </c>
      <c r="F83" s="213"/>
      <c r="G83" s="213">
        <v>13920</v>
      </c>
      <c r="H83" s="321">
        <f>F83+G83</f>
        <v>13920</v>
      </c>
      <c r="I83" s="29"/>
      <c r="J83" s="42" t="s">
        <v>99</v>
      </c>
      <c r="K83" s="59">
        <v>4639.57</v>
      </c>
      <c r="L83" s="59">
        <v>13290</v>
      </c>
      <c r="M83" s="94">
        <v>5153.3</v>
      </c>
      <c r="N83" s="345">
        <v>13260</v>
      </c>
      <c r="O83" s="138">
        <v>5452.83</v>
      </c>
      <c r="P83" s="129">
        <v>13260</v>
      </c>
      <c r="Q83" s="176">
        <v>5835.03</v>
      </c>
      <c r="R83" s="176">
        <v>13260</v>
      </c>
    </row>
    <row r="84" spans="1:18" ht="12" x14ac:dyDescent="0.15">
      <c r="A84" s="11" t="s">
        <v>18</v>
      </c>
      <c r="B84" s="233"/>
      <c r="C84" s="233">
        <v>2748</v>
      </c>
      <c r="D84" s="383">
        <f t="shared" si="1"/>
        <v>2748</v>
      </c>
      <c r="F84" s="213"/>
      <c r="G84" s="213"/>
      <c r="H84" s="323"/>
      <c r="I84" s="256"/>
      <c r="J84" s="42" t="s">
        <v>100</v>
      </c>
      <c r="K84" s="59"/>
      <c r="L84" s="236"/>
      <c r="M84" s="94"/>
      <c r="N84" s="345"/>
      <c r="O84" s="138">
        <v>24</v>
      </c>
      <c r="P84" s="130">
        <v>0</v>
      </c>
      <c r="Q84" s="177">
        <v>27.78</v>
      </c>
      <c r="R84" s="177">
        <v>0</v>
      </c>
    </row>
    <row r="85" spans="1:18" x14ac:dyDescent="0.15">
      <c r="A85" s="27"/>
      <c r="B85" s="233"/>
      <c r="C85" s="233"/>
      <c r="D85" s="383"/>
      <c r="F85" s="266"/>
      <c r="G85" s="266"/>
      <c r="H85" s="321">
        <f>F85+G85</f>
        <v>0</v>
      </c>
      <c r="I85" s="29"/>
      <c r="J85" s="239"/>
      <c r="K85" s="240"/>
      <c r="L85" s="236"/>
      <c r="M85" s="273"/>
      <c r="N85" s="347"/>
      <c r="O85" s="138"/>
      <c r="P85" s="163"/>
      <c r="Q85" s="258"/>
      <c r="R85" s="193"/>
    </row>
    <row r="86" spans="1:18" ht="12.75" x14ac:dyDescent="0.15">
      <c r="A86" s="16" t="s">
        <v>60</v>
      </c>
      <c r="B86" s="233"/>
      <c r="C86" s="387">
        <f>SUM(C69:C85)</f>
        <v>19863</v>
      </c>
      <c r="D86" s="383">
        <f t="shared" si="1"/>
        <v>19863</v>
      </c>
      <c r="F86" s="215"/>
      <c r="G86" s="222">
        <f>SUM(G69:G85)</f>
        <v>41805</v>
      </c>
      <c r="H86" s="321">
        <f>F86+G86</f>
        <v>41805</v>
      </c>
      <c r="I86" s="29"/>
      <c r="J86" s="44" t="s">
        <v>60</v>
      </c>
      <c r="K86" s="61">
        <f>SUM(K69:K85)</f>
        <v>30321.059999999998</v>
      </c>
      <c r="L86" s="61">
        <f>SUM(L69:L85)</f>
        <v>40065</v>
      </c>
      <c r="M86" s="98">
        <f>SUM(M69:M85)</f>
        <v>28177.86</v>
      </c>
      <c r="N86" s="348">
        <v>36149</v>
      </c>
      <c r="O86" s="147">
        <f>SUM(O69:O85)</f>
        <v>29584.54</v>
      </c>
      <c r="P86" s="134">
        <f>SUM(P69:P85)</f>
        <v>38960</v>
      </c>
      <c r="Q86" s="180">
        <v>25007.16</v>
      </c>
      <c r="R86" s="180">
        <v>45960</v>
      </c>
    </row>
    <row r="87" spans="1:18" x14ac:dyDescent="0.15">
      <c r="A87" s="27"/>
      <c r="B87" s="233"/>
      <c r="C87" s="233"/>
      <c r="D87" s="383"/>
      <c r="F87" s="266"/>
      <c r="G87" s="266"/>
      <c r="H87" s="323"/>
      <c r="I87" s="256"/>
      <c r="J87" s="239"/>
      <c r="K87" s="240"/>
      <c r="L87" s="236"/>
      <c r="M87" s="274"/>
      <c r="N87" s="364"/>
      <c r="O87" s="341"/>
      <c r="P87" s="275"/>
      <c r="Q87" s="276"/>
      <c r="R87" s="276"/>
    </row>
    <row r="88" spans="1:18" ht="12" x14ac:dyDescent="0.15">
      <c r="A88" s="6" t="s">
        <v>101</v>
      </c>
      <c r="B88" s="337" t="s">
        <v>15</v>
      </c>
      <c r="C88" s="337" t="s">
        <v>32</v>
      </c>
      <c r="D88" s="383"/>
      <c r="F88" s="309">
        <v>2020</v>
      </c>
      <c r="G88" s="310">
        <v>2020</v>
      </c>
      <c r="H88" s="324">
        <v>2020</v>
      </c>
      <c r="I88" s="256"/>
      <c r="J88" s="44" t="s">
        <v>101</v>
      </c>
      <c r="K88" s="338">
        <v>2019</v>
      </c>
      <c r="L88" s="339">
        <v>2019</v>
      </c>
      <c r="M88" s="106">
        <v>2018</v>
      </c>
      <c r="N88" s="358">
        <v>2018</v>
      </c>
      <c r="O88" s="342">
        <v>2017</v>
      </c>
      <c r="P88" s="153">
        <v>2017</v>
      </c>
      <c r="Q88" s="182">
        <v>2016</v>
      </c>
      <c r="R88" s="190">
        <v>2016</v>
      </c>
    </row>
    <row r="89" spans="1:18" ht="12.75" x14ac:dyDescent="0.15">
      <c r="A89" s="27"/>
      <c r="B89" s="233"/>
      <c r="C89" s="233"/>
      <c r="D89" s="383"/>
      <c r="F89" s="225" t="s">
        <v>31</v>
      </c>
      <c r="G89" s="225" t="s">
        <v>32</v>
      </c>
      <c r="H89" s="336" t="s">
        <v>131</v>
      </c>
      <c r="I89" s="277"/>
      <c r="J89" s="239"/>
      <c r="K89" s="82" t="s">
        <v>27</v>
      </c>
      <c r="L89" s="340" t="s">
        <v>28</v>
      </c>
      <c r="M89" s="107" t="s">
        <v>27</v>
      </c>
      <c r="N89" s="359" t="s">
        <v>28</v>
      </c>
      <c r="O89" s="343" t="s">
        <v>27</v>
      </c>
      <c r="P89" s="155" t="s">
        <v>28</v>
      </c>
      <c r="Q89" s="183" t="s">
        <v>27</v>
      </c>
      <c r="R89" s="183" t="s">
        <v>28</v>
      </c>
    </row>
    <row r="90" spans="1:18" ht="12" x14ac:dyDescent="0.15">
      <c r="A90" s="11" t="s">
        <v>132</v>
      </c>
      <c r="B90" s="233"/>
      <c r="C90" s="233">
        <v>4348.5600000000004</v>
      </c>
      <c r="D90" s="383">
        <f t="shared" si="1"/>
        <v>4348.5600000000004</v>
      </c>
      <c r="F90" s="215"/>
      <c r="G90" s="213">
        <v>5500</v>
      </c>
      <c r="H90" s="321">
        <f>F92+G90</f>
        <v>5500</v>
      </c>
      <c r="I90" s="29"/>
      <c r="J90" s="42" t="s">
        <v>104</v>
      </c>
      <c r="K90" s="59">
        <v>5169.8900000000003</v>
      </c>
      <c r="L90" s="59">
        <v>5500</v>
      </c>
      <c r="M90" s="94">
        <v>7290.38</v>
      </c>
      <c r="N90" s="345">
        <v>5500</v>
      </c>
      <c r="O90" s="138">
        <v>4411.78</v>
      </c>
      <c r="P90" s="129">
        <v>5500</v>
      </c>
      <c r="Q90" s="176">
        <v>5305.54</v>
      </c>
      <c r="R90" s="176">
        <v>5305.54</v>
      </c>
    </row>
    <row r="91" spans="1:18" ht="12" x14ac:dyDescent="0.15">
      <c r="A91" s="11" t="s">
        <v>102</v>
      </c>
      <c r="B91" s="233"/>
      <c r="C91" s="233">
        <v>17191.3</v>
      </c>
      <c r="D91" s="383">
        <f t="shared" si="1"/>
        <v>17191.3</v>
      </c>
      <c r="F91" s="266"/>
      <c r="G91" s="213">
        <v>18808</v>
      </c>
      <c r="H91" s="321">
        <f>G91</f>
        <v>18808</v>
      </c>
      <c r="I91" s="29"/>
      <c r="J91" s="42" t="s">
        <v>102</v>
      </c>
      <c r="K91" s="59">
        <v>20044.900000000001</v>
      </c>
      <c r="L91" s="59">
        <v>20902</v>
      </c>
      <c r="M91" s="94">
        <v>21037.1</v>
      </c>
      <c r="N91" s="345">
        <v>20902</v>
      </c>
      <c r="O91" s="138">
        <v>22017</v>
      </c>
      <c r="P91" s="129">
        <v>22017</v>
      </c>
      <c r="Q91" s="176">
        <v>22564</v>
      </c>
      <c r="R91" s="176">
        <v>22412</v>
      </c>
    </row>
    <row r="92" spans="1:18" ht="12" x14ac:dyDescent="0.15">
      <c r="A92" s="11" t="s">
        <v>103</v>
      </c>
      <c r="B92" s="233"/>
      <c r="C92" s="233">
        <v>37653.14</v>
      </c>
      <c r="D92" s="383">
        <f t="shared" si="1"/>
        <v>37653.14</v>
      </c>
      <c r="F92" s="213"/>
      <c r="G92" s="213">
        <v>41045</v>
      </c>
      <c r="H92" s="321">
        <f>F94+G92</f>
        <v>41045</v>
      </c>
      <c r="I92" s="29"/>
      <c r="J92" s="42" t="s">
        <v>103</v>
      </c>
      <c r="K92" s="59">
        <v>34382.339999999997</v>
      </c>
      <c r="L92" s="59">
        <v>43757</v>
      </c>
      <c r="M92" s="94">
        <v>49036.76</v>
      </c>
      <c r="N92" s="345">
        <v>39408</v>
      </c>
      <c r="O92" s="138">
        <v>40275</v>
      </c>
      <c r="P92" s="129">
        <v>40275</v>
      </c>
      <c r="Q92" s="176">
        <v>40164</v>
      </c>
      <c r="R92" s="176">
        <v>40164</v>
      </c>
    </row>
    <row r="93" spans="1:18" ht="12" x14ac:dyDescent="0.15">
      <c r="A93" s="11" t="s">
        <v>105</v>
      </c>
      <c r="B93" s="233"/>
      <c r="C93" s="233">
        <v>2000</v>
      </c>
      <c r="D93" s="383">
        <f t="shared" si="1"/>
        <v>2000</v>
      </c>
      <c r="F93" s="213"/>
      <c r="G93" s="213">
        <v>2000</v>
      </c>
      <c r="H93" s="321">
        <f>F95+G93</f>
        <v>2000</v>
      </c>
      <c r="I93" s="29"/>
      <c r="J93" s="42" t="s">
        <v>105</v>
      </c>
      <c r="K93" s="59">
        <v>400</v>
      </c>
      <c r="L93" s="59">
        <v>2000</v>
      </c>
      <c r="M93" s="94">
        <v>540</v>
      </c>
      <c r="N93" s="345"/>
      <c r="O93" s="138"/>
      <c r="P93" s="129">
        <v>2100</v>
      </c>
      <c r="Q93" s="235"/>
      <c r="R93" s="176">
        <v>2000</v>
      </c>
    </row>
    <row r="94" spans="1:18" ht="12" x14ac:dyDescent="0.15">
      <c r="A94" s="11" t="s">
        <v>106</v>
      </c>
      <c r="B94" s="233"/>
      <c r="C94" s="233"/>
      <c r="D94" s="383"/>
      <c r="F94" s="213"/>
      <c r="G94" s="213"/>
      <c r="H94" s="323"/>
      <c r="I94" s="256"/>
      <c r="J94" s="42" t="s">
        <v>106</v>
      </c>
      <c r="K94" s="59"/>
      <c r="L94" s="59"/>
      <c r="M94" s="94"/>
      <c r="N94" s="345"/>
      <c r="O94" s="138"/>
      <c r="P94" s="130">
        <v>900</v>
      </c>
      <c r="Q94" s="235"/>
      <c r="R94" s="177">
        <v>900</v>
      </c>
    </row>
    <row r="95" spans="1:18" ht="12" x14ac:dyDescent="0.15">
      <c r="A95" s="11" t="s">
        <v>109</v>
      </c>
      <c r="B95" s="233"/>
      <c r="C95" s="233"/>
      <c r="D95" s="383"/>
      <c r="F95" s="213"/>
      <c r="G95" s="213">
        <v>5000</v>
      </c>
      <c r="H95" s="321">
        <f>F97+G95</f>
        <v>5000</v>
      </c>
      <c r="I95" s="29"/>
      <c r="J95" s="42" t="s">
        <v>109</v>
      </c>
      <c r="K95" s="59">
        <v>768.48</v>
      </c>
      <c r="L95" s="59">
        <v>5000</v>
      </c>
      <c r="M95" s="94">
        <v>3493.09</v>
      </c>
      <c r="N95" s="345">
        <v>5000</v>
      </c>
      <c r="O95" s="138">
        <v>665.62</v>
      </c>
      <c r="P95" s="129">
        <v>7500</v>
      </c>
      <c r="Q95" s="235"/>
      <c r="R95" s="176">
        <v>7500</v>
      </c>
    </row>
    <row r="96" spans="1:18" x14ac:dyDescent="0.15">
      <c r="A96" s="11" t="s">
        <v>107</v>
      </c>
      <c r="B96" s="233"/>
      <c r="C96" s="233">
        <v>500</v>
      </c>
      <c r="D96" s="383">
        <f t="shared" si="1"/>
        <v>500</v>
      </c>
      <c r="F96" s="213"/>
      <c r="G96" s="213">
        <v>1600</v>
      </c>
      <c r="H96" s="321">
        <f>F98+G96</f>
        <v>1600</v>
      </c>
      <c r="I96" s="29"/>
      <c r="J96" s="42" t="s">
        <v>107</v>
      </c>
      <c r="K96" s="59">
        <v>357.6</v>
      </c>
      <c r="L96" s="59">
        <v>1600</v>
      </c>
      <c r="M96" s="94">
        <v>64.31</v>
      </c>
      <c r="N96" s="345">
        <v>1657</v>
      </c>
      <c r="O96" s="138"/>
      <c r="P96" s="130">
        <v>0</v>
      </c>
      <c r="Q96" s="177">
        <v>12</v>
      </c>
      <c r="R96" s="177">
        <v>0</v>
      </c>
    </row>
    <row r="97" spans="1:18" x14ac:dyDescent="0.15">
      <c r="A97" s="11" t="s">
        <v>108</v>
      </c>
      <c r="B97" s="233"/>
      <c r="C97" s="233"/>
      <c r="D97" s="383"/>
      <c r="F97" s="213"/>
      <c r="G97" s="213"/>
      <c r="H97" s="328"/>
      <c r="I97" s="278"/>
      <c r="J97" s="42" t="s">
        <v>108</v>
      </c>
      <c r="K97" s="59"/>
      <c r="L97" s="59"/>
      <c r="M97" s="94"/>
      <c r="N97" s="351"/>
      <c r="O97" s="138"/>
      <c r="P97" s="127"/>
      <c r="Q97" s="176">
        <v>1657.12</v>
      </c>
      <c r="R97" s="235"/>
    </row>
    <row r="98" spans="1:18" ht="12" x14ac:dyDescent="0.15">
      <c r="A98" s="11" t="s">
        <v>110</v>
      </c>
      <c r="B98" s="233"/>
      <c r="C98" s="233"/>
      <c r="D98" s="383"/>
      <c r="F98" s="213"/>
      <c r="G98" s="255"/>
      <c r="H98" s="329"/>
      <c r="I98" s="279"/>
      <c r="J98" s="42" t="s">
        <v>110</v>
      </c>
      <c r="K98" s="59">
        <v>306.39999999999998</v>
      </c>
      <c r="L98" s="59">
        <v>6111</v>
      </c>
      <c r="M98" s="94"/>
      <c r="N98" s="345">
        <v>10000</v>
      </c>
      <c r="O98" s="138">
        <v>48.25</v>
      </c>
      <c r="P98" s="129">
        <v>10000</v>
      </c>
      <c r="Q98" s="235"/>
      <c r="R98" s="176">
        <v>3000</v>
      </c>
    </row>
    <row r="99" spans="1:18" x14ac:dyDescent="0.15">
      <c r="A99" s="391" t="s">
        <v>152</v>
      </c>
      <c r="B99" s="233"/>
      <c r="C99" s="233"/>
      <c r="D99" s="383"/>
      <c r="F99" s="213"/>
      <c r="G99" s="213">
        <v>1000</v>
      </c>
      <c r="H99" s="321">
        <f>F101+G99</f>
        <v>1000</v>
      </c>
      <c r="I99" s="29"/>
      <c r="J99" s="42" t="s">
        <v>14</v>
      </c>
      <c r="K99" s="59">
        <v>1048.5</v>
      </c>
      <c r="L99" s="59">
        <v>500</v>
      </c>
      <c r="M99" s="94">
        <v>207.58</v>
      </c>
      <c r="N99" s="345">
        <v>500</v>
      </c>
      <c r="O99" s="138">
        <v>140.06</v>
      </c>
      <c r="P99" s="129">
        <v>1000</v>
      </c>
      <c r="Q99" s="177">
        <v>339.12</v>
      </c>
      <c r="R99" s="176">
        <v>1000</v>
      </c>
    </row>
    <row r="100" spans="1:18" ht="12" x14ac:dyDescent="0.15">
      <c r="A100" s="11" t="s">
        <v>111</v>
      </c>
      <c r="B100" s="233"/>
      <c r="C100" s="233">
        <v>1200</v>
      </c>
      <c r="D100" s="383">
        <f t="shared" si="1"/>
        <v>1200</v>
      </c>
      <c r="F100" s="213"/>
      <c r="G100" s="213">
        <v>2000</v>
      </c>
      <c r="H100" s="321">
        <f>F102+G100</f>
        <v>2000</v>
      </c>
      <c r="I100" s="29"/>
      <c r="J100" s="42" t="s">
        <v>111</v>
      </c>
      <c r="K100" s="60">
        <v>584.41</v>
      </c>
      <c r="L100" s="59">
        <v>3000</v>
      </c>
      <c r="M100" s="94">
        <v>2794.94</v>
      </c>
      <c r="N100" s="345">
        <v>3000</v>
      </c>
      <c r="O100" s="138">
        <v>3025.85</v>
      </c>
      <c r="P100" s="129">
        <v>4000</v>
      </c>
      <c r="Q100" s="176">
        <v>2838.81</v>
      </c>
      <c r="R100" s="176">
        <v>4000</v>
      </c>
    </row>
    <row r="101" spans="1:18" ht="12" x14ac:dyDescent="0.15">
      <c r="A101" s="11" t="s">
        <v>112</v>
      </c>
      <c r="B101" s="233"/>
      <c r="C101" s="233">
        <v>5000</v>
      </c>
      <c r="D101" s="383">
        <f t="shared" si="1"/>
        <v>5000</v>
      </c>
      <c r="F101" s="213"/>
      <c r="G101" s="213">
        <v>5000</v>
      </c>
      <c r="H101" s="321">
        <f>F103+G101</f>
        <v>5000</v>
      </c>
      <c r="I101" s="29"/>
      <c r="J101" s="42" t="s">
        <v>112</v>
      </c>
      <c r="K101" s="59">
        <v>5383.5</v>
      </c>
      <c r="L101" s="59">
        <v>4000</v>
      </c>
      <c r="M101" s="94">
        <v>4177</v>
      </c>
      <c r="N101" s="345">
        <v>5910</v>
      </c>
      <c r="O101" s="138">
        <v>6133</v>
      </c>
      <c r="P101" s="129">
        <v>7000</v>
      </c>
      <c r="Q101" s="176">
        <v>5910</v>
      </c>
      <c r="R101" s="176">
        <v>7000</v>
      </c>
    </row>
    <row r="102" spans="1:18" ht="12" x14ac:dyDescent="0.15">
      <c r="A102" s="11" t="s">
        <v>113</v>
      </c>
      <c r="B102" s="233"/>
      <c r="C102" s="233">
        <v>0</v>
      </c>
      <c r="D102" s="383">
        <f t="shared" si="1"/>
        <v>0</v>
      </c>
      <c r="F102" s="213"/>
      <c r="G102" s="213">
        <v>3000</v>
      </c>
      <c r="H102" s="321">
        <f>F104+G102</f>
        <v>3000</v>
      </c>
      <c r="I102" s="29"/>
      <c r="J102" s="42" t="s">
        <v>113</v>
      </c>
      <c r="K102" s="59">
        <v>2620</v>
      </c>
      <c r="L102" s="59">
        <v>3000</v>
      </c>
      <c r="M102" s="94">
        <v>5316</v>
      </c>
      <c r="N102" s="345">
        <v>5200</v>
      </c>
      <c r="O102" s="138">
        <v>5225</v>
      </c>
      <c r="P102" s="129">
        <v>5200</v>
      </c>
      <c r="Q102" s="176">
        <v>5200</v>
      </c>
      <c r="R102" s="176">
        <v>5200</v>
      </c>
    </row>
    <row r="103" spans="1:18" ht="12" x14ac:dyDescent="0.15">
      <c r="A103" s="11" t="s">
        <v>114</v>
      </c>
      <c r="B103" s="233"/>
      <c r="C103" s="233"/>
      <c r="D103" s="383"/>
      <c r="F103" s="213"/>
      <c r="G103" s="213"/>
      <c r="H103" s="323"/>
      <c r="I103" s="256"/>
      <c r="J103" s="42" t="s">
        <v>114</v>
      </c>
      <c r="K103" s="59">
        <v>1350.48</v>
      </c>
      <c r="L103" s="59"/>
      <c r="M103" s="94">
        <v>942.12</v>
      </c>
      <c r="N103" s="345"/>
      <c r="O103" s="138"/>
      <c r="P103" s="129">
        <v>1000</v>
      </c>
      <c r="Q103" s="177">
        <v>0</v>
      </c>
      <c r="R103" s="176">
        <v>1000</v>
      </c>
    </row>
    <row r="104" spans="1:18" ht="12" x14ac:dyDescent="0.15">
      <c r="A104" s="11" t="s">
        <v>115</v>
      </c>
      <c r="B104" s="233"/>
      <c r="C104" s="233">
        <v>7500</v>
      </c>
      <c r="D104" s="383">
        <f t="shared" si="1"/>
        <v>7500</v>
      </c>
      <c r="F104" s="213"/>
      <c r="G104" s="213">
        <v>7000</v>
      </c>
      <c r="H104" s="321">
        <f>F106+G104</f>
        <v>7000</v>
      </c>
      <c r="I104" s="29"/>
      <c r="J104" s="42" t="s">
        <v>115</v>
      </c>
      <c r="K104" s="59">
        <v>6960</v>
      </c>
      <c r="L104" s="59">
        <v>6300</v>
      </c>
      <c r="M104" s="94">
        <v>6690</v>
      </c>
      <c r="N104" s="345">
        <v>6300</v>
      </c>
      <c r="O104" s="138">
        <v>6460</v>
      </c>
      <c r="P104" s="129">
        <v>6000</v>
      </c>
      <c r="Q104" s="176">
        <v>6240</v>
      </c>
      <c r="R104" s="176">
        <v>6000</v>
      </c>
    </row>
    <row r="105" spans="1:18" x14ac:dyDescent="0.15">
      <c r="A105" s="11" t="s">
        <v>116</v>
      </c>
      <c r="B105" s="233"/>
      <c r="C105" s="233"/>
      <c r="D105" s="383"/>
      <c r="F105" s="213"/>
      <c r="G105" s="213">
        <v>35095</v>
      </c>
      <c r="H105" s="321">
        <f>F107+G105</f>
        <v>35095</v>
      </c>
      <c r="I105" s="29"/>
      <c r="J105" s="42" t="s">
        <v>116</v>
      </c>
      <c r="K105" s="59">
        <v>0</v>
      </c>
      <c r="L105" s="59">
        <v>11000</v>
      </c>
      <c r="M105" s="108"/>
      <c r="N105" s="347">
        <v>12034</v>
      </c>
      <c r="O105" s="138"/>
      <c r="P105" s="127"/>
      <c r="Q105" s="235"/>
      <c r="R105" s="258"/>
    </row>
    <row r="106" spans="1:18" ht="12.75" x14ac:dyDescent="0.15">
      <c r="A106" s="19" t="s">
        <v>117</v>
      </c>
      <c r="B106" s="233"/>
      <c r="C106" s="387">
        <f>SUM(C90:C105)</f>
        <v>75393</v>
      </c>
      <c r="D106" s="383">
        <f t="shared" si="1"/>
        <v>75393</v>
      </c>
      <c r="F106" s="213"/>
      <c r="G106" s="223">
        <f>SUM(G90:G105)</f>
        <v>127048</v>
      </c>
      <c r="H106" s="322">
        <f>F108+G106</f>
        <v>127048</v>
      </c>
      <c r="I106" s="32"/>
      <c r="J106" s="47" t="s">
        <v>117</v>
      </c>
      <c r="K106" s="83">
        <f>SUM(K90:K105)</f>
        <v>79376.5</v>
      </c>
      <c r="L106" s="83">
        <f>SUM(L90:L105)</f>
        <v>112670</v>
      </c>
      <c r="M106" s="111">
        <f>SUM(M90:M105)</f>
        <v>101589.28</v>
      </c>
      <c r="N106" s="348">
        <v>115410</v>
      </c>
      <c r="O106" s="147">
        <f>SUM(O90:O105)</f>
        <v>88401.56</v>
      </c>
      <c r="P106" s="164">
        <f>SUM(P90:P105)</f>
        <v>112492</v>
      </c>
      <c r="Q106" s="195">
        <v>90230.59</v>
      </c>
      <c r="R106" s="180">
        <v>105481.54</v>
      </c>
    </row>
    <row r="107" spans="1:18" x14ac:dyDescent="0.15">
      <c r="A107" s="27"/>
      <c r="B107" s="233"/>
      <c r="C107" s="233"/>
      <c r="D107" s="383"/>
      <c r="F107" s="213"/>
      <c r="G107" s="266"/>
      <c r="H107" s="323"/>
      <c r="I107" s="256"/>
      <c r="J107" s="239"/>
      <c r="K107" s="267"/>
      <c r="L107" s="236"/>
      <c r="M107" s="280"/>
      <c r="N107" s="365"/>
      <c r="O107" s="138"/>
      <c r="P107" s="259"/>
      <c r="Q107" s="281"/>
      <c r="R107" s="251"/>
    </row>
    <row r="108" spans="1:18" x14ac:dyDescent="0.15">
      <c r="A108" s="16" t="s">
        <v>118</v>
      </c>
      <c r="B108" s="233"/>
      <c r="C108" s="233"/>
      <c r="D108" s="383"/>
      <c r="F108" s="224"/>
      <c r="G108" s="215"/>
      <c r="H108" s="323"/>
      <c r="I108" s="256"/>
      <c r="J108" s="44" t="s">
        <v>118</v>
      </c>
      <c r="K108" s="61"/>
      <c r="L108" s="236"/>
      <c r="M108" s="114"/>
      <c r="N108" s="365"/>
      <c r="O108" s="138"/>
      <c r="P108" s="259"/>
      <c r="Q108" s="281"/>
      <c r="R108" s="258"/>
    </row>
    <row r="109" spans="1:18" ht="12.75" x14ac:dyDescent="0.15">
      <c r="A109" s="20" t="s">
        <v>119</v>
      </c>
      <c r="B109" s="233"/>
      <c r="C109" s="387">
        <f>C86+C106</f>
        <v>95256</v>
      </c>
      <c r="D109" s="383">
        <f t="shared" si="1"/>
        <v>95256</v>
      </c>
      <c r="F109" s="215"/>
      <c r="G109" s="222">
        <f>G86+G106</f>
        <v>168853</v>
      </c>
      <c r="H109" s="322">
        <f>F109+G109</f>
        <v>168853</v>
      </c>
      <c r="I109" s="32"/>
      <c r="J109" s="44" t="s">
        <v>119</v>
      </c>
      <c r="K109" s="61">
        <f>K86+K106</f>
        <v>109697.56</v>
      </c>
      <c r="L109" s="61">
        <f>L86+L106</f>
        <v>152735</v>
      </c>
      <c r="M109" s="98">
        <f>M106+M86</f>
        <v>129767.14</v>
      </c>
      <c r="N109" s="355">
        <v>151559</v>
      </c>
      <c r="O109" s="147">
        <f>O86+O106</f>
        <v>117986.1</v>
      </c>
      <c r="P109" s="134">
        <f>P86+P106</f>
        <v>151452</v>
      </c>
      <c r="Q109" s="180">
        <v>115237.75</v>
      </c>
      <c r="R109" s="196">
        <v>150465.35999999999</v>
      </c>
    </row>
    <row r="110" spans="1:18" ht="12.75" x14ac:dyDescent="0.15">
      <c r="A110" s="16" t="s">
        <v>120</v>
      </c>
      <c r="B110" s="233"/>
      <c r="C110" s="233"/>
      <c r="D110" s="383">
        <f t="shared" si="1"/>
        <v>0</v>
      </c>
      <c r="F110" s="215"/>
      <c r="G110" s="215"/>
      <c r="H110" s="323"/>
      <c r="I110" s="256"/>
      <c r="J110" s="44" t="s">
        <v>120</v>
      </c>
      <c r="K110" s="61"/>
      <c r="L110" s="236"/>
      <c r="M110" s="110"/>
      <c r="N110" s="361">
        <v>20400</v>
      </c>
      <c r="O110" s="139"/>
      <c r="P110" s="148"/>
      <c r="Q110" s="251"/>
      <c r="R110" s="251"/>
    </row>
    <row r="111" spans="1:18" ht="12.75" x14ac:dyDescent="0.15">
      <c r="A111" s="1" t="s">
        <v>121</v>
      </c>
      <c r="B111" s="270">
        <f>B64</f>
        <v>59000</v>
      </c>
      <c r="C111" s="233"/>
      <c r="D111" s="383">
        <f t="shared" si="1"/>
        <v>59000</v>
      </c>
      <c r="F111" s="222">
        <f>F64</f>
        <v>61500</v>
      </c>
      <c r="G111" s="215"/>
      <c r="H111" s="321">
        <f>F111+G111</f>
        <v>61500</v>
      </c>
      <c r="I111" s="29"/>
      <c r="J111" s="44" t="s">
        <v>121</v>
      </c>
      <c r="K111" s="62">
        <f>166473.03</f>
        <v>166473.03</v>
      </c>
      <c r="L111" s="59">
        <f>L65</f>
        <v>171812</v>
      </c>
      <c r="M111" s="96">
        <v>50719.98</v>
      </c>
      <c r="N111" s="366">
        <v>57813</v>
      </c>
      <c r="O111" s="139">
        <f>O65</f>
        <v>175576.66999999998</v>
      </c>
      <c r="P111" s="140">
        <v>177865</v>
      </c>
      <c r="Q111" s="178">
        <v>53631.14</v>
      </c>
      <c r="R111" s="178">
        <v>74365</v>
      </c>
    </row>
    <row r="112" spans="1:18" ht="12.75" x14ac:dyDescent="0.15">
      <c r="A112" s="1" t="s">
        <v>122</v>
      </c>
      <c r="B112" s="233"/>
      <c r="C112" s="262">
        <f>C48</f>
        <v>116108.44200000001</v>
      </c>
      <c r="D112" s="383">
        <f t="shared" si="1"/>
        <v>116108.44200000001</v>
      </c>
      <c r="F112" s="222">
        <f>F48</f>
        <v>15600</v>
      </c>
      <c r="G112" s="222">
        <f>G48</f>
        <v>96762</v>
      </c>
      <c r="H112" s="321">
        <f>F112+G112</f>
        <v>112362</v>
      </c>
      <c r="I112" s="29"/>
      <c r="J112" s="44" t="s">
        <v>122</v>
      </c>
      <c r="K112" s="61">
        <f>K47</f>
        <v>113999.53000000001</v>
      </c>
      <c r="L112" s="59">
        <f>L47</f>
        <v>118315</v>
      </c>
      <c r="M112" s="97">
        <f>SUM(M47)</f>
        <v>120259.77</v>
      </c>
      <c r="N112" s="367">
        <v>113358</v>
      </c>
      <c r="O112" s="139">
        <f>O47</f>
        <v>144342.44999999998</v>
      </c>
      <c r="P112" s="146">
        <f>P47</f>
        <v>139110.99</v>
      </c>
      <c r="Q112" s="189">
        <v>132784.35</v>
      </c>
      <c r="R112" s="189">
        <v>119480.85</v>
      </c>
    </row>
    <row r="113" spans="1:18" ht="12.75" x14ac:dyDescent="0.15">
      <c r="A113" s="1" t="s">
        <v>123</v>
      </c>
      <c r="B113" s="233">
        <f>B13+B50</f>
        <v>309100</v>
      </c>
      <c r="C113" s="233"/>
      <c r="D113" s="383">
        <f t="shared" si="1"/>
        <v>309100</v>
      </c>
      <c r="F113" s="215">
        <v>318746</v>
      </c>
      <c r="G113" s="215"/>
      <c r="H113" s="321">
        <f>F113+G113</f>
        <v>318746</v>
      </c>
      <c r="I113" s="29"/>
      <c r="J113" s="44" t="s">
        <v>123</v>
      </c>
      <c r="K113" s="61">
        <v>284529.84999999998</v>
      </c>
      <c r="L113" s="59">
        <v>312669</v>
      </c>
      <c r="M113" s="115">
        <v>268594</v>
      </c>
      <c r="N113" s="368">
        <v>258840</v>
      </c>
      <c r="O113" s="165">
        <v>272604.55</v>
      </c>
      <c r="P113" s="377">
        <v>279638</v>
      </c>
      <c r="Q113" s="282">
        <v>289271.09999999998</v>
      </c>
      <c r="R113" s="283">
        <v>306208.42</v>
      </c>
    </row>
    <row r="114" spans="1:18" ht="12.75" x14ac:dyDescent="0.15">
      <c r="A114" s="1" t="s">
        <v>124</v>
      </c>
      <c r="B114" s="233">
        <f>SUM(B111:B113)</f>
        <v>368100</v>
      </c>
      <c r="C114" s="233">
        <f>SUM(C109:C113)</f>
        <v>211364.44200000001</v>
      </c>
      <c r="D114" s="383">
        <f t="shared" si="1"/>
        <v>579464.44200000004</v>
      </c>
      <c r="F114" s="226">
        <f>SUM(F111:F113)</f>
        <v>395846</v>
      </c>
      <c r="G114" s="226">
        <f>G109+G112</f>
        <v>265615</v>
      </c>
      <c r="H114" s="321">
        <f>F114+G114</f>
        <v>661461</v>
      </c>
      <c r="I114" s="29"/>
      <c r="J114" s="44" t="s">
        <v>124</v>
      </c>
      <c r="K114" s="84">
        <f>K110+K112+K111+K113+K109</f>
        <v>674699.97</v>
      </c>
      <c r="L114" s="59">
        <f>SUM(L109:L113)</f>
        <v>755531</v>
      </c>
      <c r="M114" s="116">
        <f>SUM(M109:M113)</f>
        <v>569340.89</v>
      </c>
      <c r="N114" s="368">
        <v>601970</v>
      </c>
      <c r="O114" s="165">
        <f>SUM(O109:O113)</f>
        <v>710509.77</v>
      </c>
      <c r="P114" s="166">
        <f>SUM(P109:P113)</f>
        <v>748065.99</v>
      </c>
      <c r="Q114" s="197">
        <f>Q109+Q111+Q112+Q113</f>
        <v>590924.34</v>
      </c>
      <c r="R114" s="180">
        <f>SUM(R109:R113)</f>
        <v>650519.62999999989</v>
      </c>
    </row>
    <row r="115" spans="1:18" ht="12.75" x14ac:dyDescent="0.15">
      <c r="A115" s="27"/>
      <c r="B115" s="233"/>
      <c r="C115" s="233"/>
      <c r="D115" s="383"/>
      <c r="F115" s="266"/>
      <c r="G115" s="266"/>
      <c r="H115" s="323"/>
      <c r="I115" s="256"/>
      <c r="J115" s="284" t="s">
        <v>38</v>
      </c>
      <c r="K115" s="267"/>
      <c r="L115" s="285"/>
      <c r="M115" s="286"/>
      <c r="N115" s="369"/>
      <c r="O115" s="139"/>
      <c r="P115" s="259"/>
      <c r="Q115" s="287"/>
      <c r="R115" s="288">
        <v>8499.3700000000008</v>
      </c>
    </row>
    <row r="116" spans="1:18" ht="12.75" x14ac:dyDescent="0.15">
      <c r="A116" s="27"/>
      <c r="B116" s="233"/>
      <c r="C116" s="233"/>
      <c r="D116" s="383"/>
      <c r="F116" s="266"/>
      <c r="G116" s="266"/>
      <c r="H116" s="323"/>
      <c r="I116" s="256"/>
      <c r="J116" s="239"/>
      <c r="K116" s="267"/>
      <c r="L116" s="236"/>
      <c r="M116" s="241"/>
      <c r="N116" s="370"/>
      <c r="O116" s="139"/>
      <c r="P116" s="259"/>
      <c r="Q116" s="289"/>
      <c r="R116" s="289"/>
    </row>
    <row r="117" spans="1:18" ht="12.75" x14ac:dyDescent="0.15">
      <c r="A117" s="25" t="s">
        <v>20</v>
      </c>
      <c r="B117" s="242">
        <f>B14</f>
        <v>369100</v>
      </c>
      <c r="C117" s="242">
        <f>C14</f>
        <v>209750</v>
      </c>
      <c r="D117" s="383">
        <f t="shared" si="1"/>
        <v>578850</v>
      </c>
      <c r="F117" s="223">
        <f>F14</f>
        <v>395846</v>
      </c>
      <c r="G117" s="223">
        <f>G14</f>
        <v>265615</v>
      </c>
      <c r="H117" s="330">
        <f>F117+G117</f>
        <v>661461</v>
      </c>
      <c r="I117" s="30"/>
      <c r="J117" s="48" t="s">
        <v>39</v>
      </c>
      <c r="K117" s="83">
        <f>K14</f>
        <v>700105.42999999993</v>
      </c>
      <c r="L117" s="59">
        <f>L14</f>
        <v>755531</v>
      </c>
      <c r="M117" s="117">
        <f>M14</f>
        <v>577275.43999999994</v>
      </c>
      <c r="N117" s="371">
        <v>601970</v>
      </c>
      <c r="O117" s="165">
        <f>O14</f>
        <v>745923.57</v>
      </c>
      <c r="P117" s="290">
        <f>P14</f>
        <v>754652</v>
      </c>
      <c r="Q117" s="291">
        <f>Q14</f>
        <v>597566.98</v>
      </c>
      <c r="R117" s="292">
        <f>R14</f>
        <v>659019</v>
      </c>
    </row>
    <row r="118" spans="1:18" ht="12.75" x14ac:dyDescent="0.15">
      <c r="A118" s="26" t="s">
        <v>21</v>
      </c>
      <c r="B118" s="254">
        <f>B114</f>
        <v>368100</v>
      </c>
      <c r="C118" s="254">
        <f>C114</f>
        <v>211364.44200000001</v>
      </c>
      <c r="D118" s="383">
        <f t="shared" si="1"/>
        <v>579464.44200000004</v>
      </c>
      <c r="F118" s="223">
        <f>F114</f>
        <v>395846</v>
      </c>
      <c r="G118" s="223">
        <f>G114</f>
        <v>265615</v>
      </c>
      <c r="H118" s="330">
        <f>F118+G118</f>
        <v>661461</v>
      </c>
      <c r="I118" s="28"/>
      <c r="J118" s="19" t="s">
        <v>126</v>
      </c>
      <c r="K118" s="85">
        <f>K114</f>
        <v>674699.97</v>
      </c>
      <c r="L118" s="73">
        <f>L114</f>
        <v>755531</v>
      </c>
      <c r="M118" s="118">
        <f>M114</f>
        <v>569340.89</v>
      </c>
      <c r="N118" s="372">
        <v>601970</v>
      </c>
      <c r="O118" s="165">
        <f>O114</f>
        <v>710509.77</v>
      </c>
      <c r="P118" s="293">
        <f>P114</f>
        <v>748065.99</v>
      </c>
      <c r="Q118" s="294">
        <f>Q114</f>
        <v>590924.34</v>
      </c>
      <c r="R118" s="295">
        <f>R114+R115</f>
        <v>659018.99999999988</v>
      </c>
    </row>
    <row r="119" spans="1:18" ht="13.5" thickBot="1" x14ac:dyDescent="0.2">
      <c r="A119" s="21" t="s">
        <v>125</v>
      </c>
      <c r="B119" s="233">
        <f>B117-B118</f>
        <v>1000</v>
      </c>
      <c r="C119" s="389">
        <f>C117-C118</f>
        <v>-1614.44200000001</v>
      </c>
      <c r="D119" s="390">
        <f t="shared" si="1"/>
        <v>-614.44200000001001</v>
      </c>
      <c r="F119" s="227">
        <f>F117-F118</f>
        <v>0</v>
      </c>
      <c r="G119" s="227">
        <f>G117-G118</f>
        <v>0</v>
      </c>
      <c r="H119" s="331">
        <f>F119+G119</f>
        <v>0</v>
      </c>
      <c r="I119" s="35"/>
      <c r="J119" s="21" t="s">
        <v>125</v>
      </c>
      <c r="K119" s="86">
        <f>K117-K118</f>
        <v>25405.459999999963</v>
      </c>
      <c r="L119" s="86">
        <f>L117-L118</f>
        <v>0</v>
      </c>
      <c r="M119" s="119">
        <f>M117-M118</f>
        <v>7934.5499999999302</v>
      </c>
      <c r="N119" s="373"/>
      <c r="O119" s="167">
        <f>O117-O118</f>
        <v>35413.79999999993</v>
      </c>
      <c r="P119" s="168">
        <f>P14-P114</f>
        <v>6586.0100000000093</v>
      </c>
      <c r="Q119" s="296">
        <f>Q117-Q118</f>
        <v>6642.640000000014</v>
      </c>
      <c r="R119" s="296">
        <f>R117-R118</f>
        <v>0</v>
      </c>
    </row>
    <row r="120" spans="1:18" ht="14.25" thickTop="1" thickBot="1" x14ac:dyDescent="0.2">
      <c r="A120" s="22" t="s">
        <v>11</v>
      </c>
      <c r="B120" s="233"/>
      <c r="C120" s="233"/>
      <c r="D120" s="243"/>
      <c r="F120" s="228"/>
      <c r="G120" s="228"/>
      <c r="H120" s="332"/>
      <c r="I120" s="36"/>
      <c r="J120" s="22"/>
      <c r="K120" s="87"/>
      <c r="L120" s="87"/>
      <c r="M120" s="120"/>
      <c r="N120" s="121"/>
      <c r="O120" s="169"/>
      <c r="P120" s="170"/>
      <c r="Q120" s="297"/>
      <c r="R120" s="297"/>
    </row>
    <row r="121" spans="1:18" ht="12" thickTop="1" x14ac:dyDescent="0.15">
      <c r="A121" s="23" t="s">
        <v>127</v>
      </c>
      <c r="B121" s="392">
        <v>4193</v>
      </c>
      <c r="C121" s="233"/>
      <c r="D121" s="243"/>
      <c r="F121" s="229">
        <v>4586</v>
      </c>
      <c r="G121" s="229">
        <v>4586</v>
      </c>
      <c r="H121" s="333">
        <v>4586</v>
      </c>
      <c r="I121" s="37"/>
      <c r="J121" s="23" t="s">
        <v>127</v>
      </c>
      <c r="K121" s="88">
        <v>4742</v>
      </c>
      <c r="L121" s="89"/>
      <c r="M121" s="122"/>
      <c r="N121" s="123">
        <v>5098</v>
      </c>
      <c r="O121" s="171">
        <v>5370</v>
      </c>
      <c r="P121" s="172"/>
      <c r="Q121" s="198"/>
      <c r="R121" s="198"/>
    </row>
    <row r="122" spans="1:18" x14ac:dyDescent="0.15">
      <c r="A122" s="2" t="s">
        <v>22</v>
      </c>
      <c r="B122" s="24">
        <v>36.92</v>
      </c>
      <c r="C122" s="233"/>
      <c r="D122" s="243"/>
      <c r="F122" s="298">
        <v>36.950000000000003</v>
      </c>
      <c r="G122" s="298">
        <v>36.950000000000003</v>
      </c>
      <c r="H122" s="334">
        <v>36.950000000000003</v>
      </c>
      <c r="I122" s="299"/>
      <c r="J122" s="2" t="s">
        <v>22</v>
      </c>
      <c r="K122" s="300">
        <v>36.770000000000003</v>
      </c>
      <c r="L122" s="73"/>
      <c r="M122" s="301"/>
      <c r="N122" s="302">
        <v>38</v>
      </c>
      <c r="O122" s="173">
        <v>38.4</v>
      </c>
      <c r="P122" s="303"/>
      <c r="Q122" s="186">
        <v>32.880000000000003</v>
      </c>
      <c r="R122" s="186">
        <v>32.880000000000003</v>
      </c>
    </row>
    <row r="123" spans="1:18" x14ac:dyDescent="0.15">
      <c r="A123" s="2" t="s">
        <v>23</v>
      </c>
      <c r="B123" s="24">
        <v>4.0999999999999996</v>
      </c>
      <c r="C123" s="233"/>
      <c r="D123" s="243"/>
      <c r="F123" s="298">
        <v>4.0999999999999996</v>
      </c>
      <c r="G123" s="298">
        <v>4.0999999999999996</v>
      </c>
      <c r="H123" s="334">
        <v>4.0999999999999996</v>
      </c>
      <c r="I123" s="299"/>
      <c r="J123" s="2" t="s">
        <v>23</v>
      </c>
      <c r="K123" s="300">
        <v>4</v>
      </c>
      <c r="L123" s="73"/>
      <c r="M123" s="304"/>
      <c r="N123" s="305">
        <v>4</v>
      </c>
      <c r="O123" s="173">
        <v>4.0999999999999996</v>
      </c>
      <c r="P123" s="149"/>
      <c r="Q123" s="177">
        <v>4</v>
      </c>
      <c r="R123" s="177">
        <v>4</v>
      </c>
    </row>
    <row r="124" spans="1:18" x14ac:dyDescent="0.15">
      <c r="A124" s="2" t="s">
        <v>24</v>
      </c>
      <c r="B124" s="24">
        <v>8.98</v>
      </c>
      <c r="C124" s="233"/>
      <c r="D124" s="243"/>
      <c r="F124" s="298">
        <v>8.9499999999999993</v>
      </c>
      <c r="G124" s="298">
        <v>8.9499999999999993</v>
      </c>
      <c r="H124" s="334">
        <v>8.9499999999999993</v>
      </c>
      <c r="I124" s="299"/>
      <c r="J124" s="2" t="s">
        <v>24</v>
      </c>
      <c r="K124" s="300">
        <v>9.23</v>
      </c>
      <c r="L124" s="73"/>
      <c r="M124" s="122"/>
      <c r="N124" s="306">
        <v>8</v>
      </c>
      <c r="O124" s="173">
        <v>7.5</v>
      </c>
      <c r="P124" s="307"/>
      <c r="Q124" s="193">
        <v>7.12</v>
      </c>
      <c r="R124" s="193">
        <v>7.12</v>
      </c>
    </row>
    <row r="125" spans="1:18" x14ac:dyDescent="0.15">
      <c r="A125" s="2" t="s">
        <v>25</v>
      </c>
      <c r="B125" s="24">
        <v>50</v>
      </c>
      <c r="C125" s="233"/>
      <c r="D125" s="243"/>
      <c r="F125" s="298">
        <v>50</v>
      </c>
      <c r="G125" s="298">
        <v>50</v>
      </c>
      <c r="H125" s="334">
        <v>50</v>
      </c>
      <c r="I125" s="299"/>
      <c r="J125" s="2" t="s">
        <v>25</v>
      </c>
      <c r="K125" s="300">
        <f>SUM(K122:K124)</f>
        <v>50</v>
      </c>
      <c r="L125" s="73"/>
      <c r="M125" s="301"/>
      <c r="N125" s="302">
        <v>50</v>
      </c>
      <c r="O125" s="173">
        <v>50</v>
      </c>
      <c r="P125" s="303"/>
      <c r="Q125" s="186">
        <v>44</v>
      </c>
      <c r="R125" s="186">
        <v>44</v>
      </c>
    </row>
    <row r="126" spans="1:18" x14ac:dyDescent="0.15">
      <c r="B126" s="233"/>
      <c r="C126" s="233"/>
      <c r="D126" s="243"/>
      <c r="E126" s="388"/>
      <c r="F126" s="388"/>
      <c r="G126" s="388"/>
      <c r="H126" s="388"/>
    </row>
    <row r="127" spans="1:18" x14ac:dyDescent="0.15">
      <c r="B127" s="233"/>
      <c r="C127" s="233"/>
      <c r="D127" s="243"/>
      <c r="E127" s="388"/>
      <c r="F127" s="388"/>
      <c r="G127" s="388"/>
      <c r="H127" s="388"/>
    </row>
    <row r="128" spans="1:18" x14ac:dyDescent="0.15">
      <c r="D128" s="388"/>
      <c r="E128" s="388"/>
      <c r="F128" s="388"/>
      <c r="G128" s="388"/>
      <c r="H128" s="388"/>
    </row>
    <row r="129" spans="4:8" x14ac:dyDescent="0.15">
      <c r="D129" s="388"/>
      <c r="E129" s="388"/>
      <c r="F129" s="388"/>
      <c r="G129" s="388"/>
      <c r="H129" s="388"/>
    </row>
    <row r="130" spans="4:8" x14ac:dyDescent="0.15">
      <c r="D130" s="388"/>
      <c r="E130" s="388"/>
      <c r="F130" s="388"/>
      <c r="G130" s="388"/>
      <c r="H130" s="388"/>
    </row>
    <row r="131" spans="4:8" x14ac:dyDescent="0.15">
      <c r="D131" s="388"/>
      <c r="E131" s="388"/>
      <c r="F131" s="388"/>
      <c r="G131" s="388"/>
      <c r="H131" s="388"/>
    </row>
    <row r="132" spans="4:8" x14ac:dyDescent="0.15">
      <c r="D132" s="388"/>
      <c r="E132" s="388"/>
      <c r="F132" s="388"/>
      <c r="G132" s="388"/>
      <c r="H132" s="388"/>
    </row>
    <row r="133" spans="4:8" x14ac:dyDescent="0.15">
      <c r="D133" s="388"/>
      <c r="E133" s="388"/>
      <c r="F133" s="388"/>
      <c r="G133" s="388"/>
      <c r="H133" s="388"/>
    </row>
    <row r="134" spans="4:8" x14ac:dyDescent="0.15">
      <c r="D134" s="388"/>
      <c r="E134" s="388"/>
      <c r="F134" s="388"/>
      <c r="G134" s="388"/>
      <c r="H134" s="388"/>
    </row>
    <row r="135" spans="4:8" x14ac:dyDescent="0.15">
      <c r="D135" s="388"/>
      <c r="E135" s="388"/>
      <c r="F135" s="388"/>
      <c r="G135" s="388"/>
      <c r="H135" s="388"/>
    </row>
    <row r="136" spans="4:8" x14ac:dyDescent="0.15">
      <c r="D136" s="388"/>
      <c r="E136" s="388"/>
      <c r="F136" s="388"/>
      <c r="G136" s="388"/>
      <c r="H136" s="388"/>
    </row>
    <row r="137" spans="4:8" x14ac:dyDescent="0.15">
      <c r="D137" s="388"/>
      <c r="E137" s="388"/>
      <c r="F137" s="388"/>
      <c r="G137" s="388"/>
      <c r="H137" s="388"/>
    </row>
    <row r="138" spans="4:8" x14ac:dyDescent="0.15">
      <c r="D138" s="388"/>
      <c r="E138" s="388"/>
      <c r="F138" s="388"/>
      <c r="G138" s="388"/>
      <c r="H138" s="388"/>
    </row>
    <row r="139" spans="4:8" x14ac:dyDescent="0.15">
      <c r="D139" s="388"/>
      <c r="E139" s="388"/>
      <c r="F139" s="388"/>
      <c r="G139" s="388"/>
      <c r="H139" s="388"/>
    </row>
    <row r="140" spans="4:8" x14ac:dyDescent="0.15">
      <c r="D140" s="388"/>
      <c r="E140" s="388"/>
      <c r="F140" s="388"/>
      <c r="G140" s="388"/>
      <c r="H140" s="388"/>
    </row>
    <row r="141" spans="4:8" x14ac:dyDescent="0.15">
      <c r="D141" s="388"/>
      <c r="E141" s="388"/>
      <c r="F141" s="388"/>
      <c r="G141" s="388"/>
      <c r="H141" s="388"/>
    </row>
    <row r="142" spans="4:8" x14ac:dyDescent="0.15">
      <c r="D142" s="388"/>
      <c r="E142" s="388"/>
      <c r="F142" s="388"/>
      <c r="G142" s="388"/>
      <c r="H142" s="388"/>
    </row>
    <row r="143" spans="4:8" x14ac:dyDescent="0.15">
      <c r="D143" s="388"/>
      <c r="E143" s="388"/>
      <c r="F143" s="388"/>
      <c r="G143" s="388"/>
      <c r="H143" s="388"/>
    </row>
    <row r="144" spans="4:8" x14ac:dyDescent="0.15">
      <c r="D144" s="388"/>
      <c r="E144" s="388"/>
      <c r="F144" s="388"/>
      <c r="G144" s="388"/>
      <c r="H144" s="388"/>
    </row>
    <row r="145" spans="4:8" x14ac:dyDescent="0.15">
      <c r="D145" s="388"/>
      <c r="E145" s="388"/>
      <c r="F145" s="388"/>
      <c r="G145" s="388"/>
      <c r="H145" s="388"/>
    </row>
    <row r="146" spans="4:8" x14ac:dyDescent="0.15">
      <c r="D146" s="388"/>
      <c r="E146" s="388"/>
      <c r="F146" s="388"/>
      <c r="G146" s="388"/>
      <c r="H146" s="388"/>
    </row>
    <row r="147" spans="4:8" x14ac:dyDescent="0.15">
      <c r="D147" s="388"/>
      <c r="E147" s="388"/>
      <c r="F147" s="388"/>
      <c r="G147" s="388"/>
      <c r="H147" s="388"/>
    </row>
    <row r="148" spans="4:8" x14ac:dyDescent="0.15">
      <c r="D148" s="388"/>
      <c r="E148" s="388"/>
      <c r="F148" s="388"/>
      <c r="G148" s="388"/>
      <c r="H148" s="388"/>
    </row>
    <row r="149" spans="4:8" x14ac:dyDescent="0.15">
      <c r="D149" s="388"/>
      <c r="E149" s="388"/>
      <c r="F149" s="388"/>
      <c r="G149" s="388"/>
      <c r="H149" s="388"/>
    </row>
    <row r="150" spans="4:8" x14ac:dyDescent="0.15">
      <c r="D150" s="388"/>
      <c r="E150" s="388"/>
      <c r="F150" s="388"/>
      <c r="G150" s="388"/>
      <c r="H150" s="388"/>
    </row>
    <row r="151" spans="4:8" x14ac:dyDescent="0.15">
      <c r="D151" s="388"/>
      <c r="E151" s="388"/>
      <c r="F151" s="388"/>
      <c r="G151" s="388"/>
      <c r="H151" s="388"/>
    </row>
    <row r="152" spans="4:8" x14ac:dyDescent="0.15">
      <c r="D152" s="388"/>
      <c r="E152" s="388"/>
      <c r="F152" s="388"/>
      <c r="G152" s="388"/>
      <c r="H152" s="388"/>
    </row>
    <row r="153" spans="4:8" x14ac:dyDescent="0.15">
      <c r="D153" s="388"/>
      <c r="E153" s="388"/>
      <c r="F153" s="388"/>
      <c r="G153" s="388"/>
      <c r="H153" s="388"/>
    </row>
    <row r="154" spans="4:8" x14ac:dyDescent="0.15">
      <c r="D154" s="388"/>
      <c r="E154" s="388"/>
      <c r="F154" s="388"/>
      <c r="G154" s="388"/>
      <c r="H154" s="388"/>
    </row>
    <row r="155" spans="4:8" x14ac:dyDescent="0.15">
      <c r="D155" s="388"/>
      <c r="E155" s="388"/>
      <c r="F155" s="388"/>
      <c r="G155" s="388"/>
      <c r="H155" s="388"/>
    </row>
    <row r="156" spans="4:8" x14ac:dyDescent="0.15">
      <c r="D156" s="388"/>
      <c r="E156" s="388"/>
      <c r="F156" s="388"/>
      <c r="G156" s="388"/>
      <c r="H156" s="388"/>
    </row>
    <row r="157" spans="4:8" x14ac:dyDescent="0.15">
      <c r="D157" s="388"/>
      <c r="E157" s="388"/>
      <c r="F157" s="388"/>
      <c r="G157" s="388"/>
      <c r="H157" s="388"/>
    </row>
    <row r="158" spans="4:8" x14ac:dyDescent="0.15">
      <c r="D158" s="388"/>
      <c r="E158" s="388"/>
      <c r="F158" s="388"/>
      <c r="G158" s="388"/>
      <c r="H158" s="388"/>
    </row>
    <row r="159" spans="4:8" x14ac:dyDescent="0.15">
      <c r="D159" s="388"/>
      <c r="E159" s="388"/>
      <c r="F159" s="388"/>
      <c r="G159" s="388"/>
      <c r="H159" s="388"/>
    </row>
    <row r="160" spans="4:8" x14ac:dyDescent="0.15">
      <c r="D160" s="388"/>
      <c r="E160" s="388"/>
      <c r="F160" s="388"/>
      <c r="G160" s="388"/>
      <c r="H160" s="388"/>
    </row>
    <row r="161" spans="4:8" x14ac:dyDescent="0.15">
      <c r="D161" s="388"/>
      <c r="E161" s="388"/>
      <c r="F161" s="388"/>
      <c r="G161" s="388"/>
      <c r="H161" s="388"/>
    </row>
    <row r="162" spans="4:8" x14ac:dyDescent="0.15">
      <c r="D162" s="388"/>
      <c r="E162" s="388"/>
      <c r="F162" s="388"/>
      <c r="G162" s="388"/>
      <c r="H162" s="388"/>
    </row>
    <row r="163" spans="4:8" x14ac:dyDescent="0.15">
      <c r="D163" s="388"/>
      <c r="E163" s="388"/>
      <c r="F163" s="388"/>
      <c r="G163" s="388"/>
      <c r="H163" s="388"/>
    </row>
    <row r="164" spans="4:8" x14ac:dyDescent="0.15">
      <c r="D164" s="388"/>
      <c r="E164" s="388"/>
      <c r="F164" s="388"/>
      <c r="G164" s="388"/>
      <c r="H164" s="388"/>
    </row>
    <row r="165" spans="4:8" x14ac:dyDescent="0.15">
      <c r="D165" s="388"/>
      <c r="E165" s="388"/>
      <c r="F165" s="388"/>
      <c r="G165" s="388"/>
      <c r="H165" s="388"/>
    </row>
    <row r="166" spans="4:8" x14ac:dyDescent="0.15">
      <c r="D166" s="388"/>
      <c r="E166" s="388"/>
      <c r="F166" s="388"/>
      <c r="G166" s="388"/>
      <c r="H166" s="388"/>
    </row>
    <row r="167" spans="4:8" x14ac:dyDescent="0.15">
      <c r="D167" s="388"/>
      <c r="E167" s="388"/>
      <c r="F167" s="388"/>
      <c r="G167" s="388"/>
      <c r="H167" s="388"/>
    </row>
    <row r="168" spans="4:8" x14ac:dyDescent="0.15">
      <c r="D168" s="388"/>
      <c r="E168" s="388"/>
      <c r="F168" s="388"/>
      <c r="G168" s="388"/>
      <c r="H168" s="388"/>
    </row>
    <row r="169" spans="4:8" x14ac:dyDescent="0.15">
      <c r="D169" s="388"/>
      <c r="E169" s="388"/>
      <c r="F169" s="388"/>
      <c r="G169" s="388"/>
      <c r="H169" s="388"/>
    </row>
    <row r="170" spans="4:8" x14ac:dyDescent="0.15">
      <c r="D170" s="388"/>
      <c r="E170" s="388"/>
      <c r="F170" s="388"/>
      <c r="G170" s="388"/>
      <c r="H170" s="388"/>
    </row>
    <row r="171" spans="4:8" x14ac:dyDescent="0.15">
      <c r="D171" s="388"/>
      <c r="E171" s="388"/>
      <c r="F171" s="388"/>
      <c r="G171" s="388"/>
      <c r="H171" s="388"/>
    </row>
    <row r="172" spans="4:8" x14ac:dyDescent="0.15">
      <c r="D172" s="388"/>
      <c r="E172" s="388"/>
      <c r="F172" s="388"/>
      <c r="G172" s="388"/>
      <c r="H172" s="388"/>
    </row>
    <row r="173" spans="4:8" x14ac:dyDescent="0.15">
      <c r="D173" s="388"/>
      <c r="E173" s="388"/>
      <c r="F173" s="388"/>
      <c r="G173" s="388"/>
      <c r="H173" s="388"/>
    </row>
    <row r="174" spans="4:8" x14ac:dyDescent="0.15">
      <c r="D174" s="388"/>
      <c r="E174" s="388"/>
      <c r="F174" s="388"/>
      <c r="G174" s="388"/>
      <c r="H174" s="388"/>
    </row>
    <row r="175" spans="4:8" x14ac:dyDescent="0.15">
      <c r="D175" s="388"/>
      <c r="E175" s="388"/>
      <c r="F175" s="388"/>
      <c r="G175" s="388"/>
      <c r="H175" s="388"/>
    </row>
    <row r="176" spans="4:8" x14ac:dyDescent="0.15">
      <c r="D176" s="388"/>
      <c r="E176" s="388"/>
      <c r="F176" s="388"/>
      <c r="G176" s="388"/>
      <c r="H176" s="388"/>
    </row>
    <row r="177" spans="4:8" x14ac:dyDescent="0.15">
      <c r="D177" s="388"/>
      <c r="E177" s="388"/>
      <c r="F177" s="388"/>
      <c r="G177" s="388"/>
      <c r="H177" s="388"/>
    </row>
    <row r="178" spans="4:8" x14ac:dyDescent="0.15">
      <c r="D178" s="388"/>
      <c r="E178" s="388"/>
      <c r="F178" s="388"/>
      <c r="G178" s="388"/>
      <c r="H178" s="388"/>
    </row>
    <row r="179" spans="4:8" x14ac:dyDescent="0.15">
      <c r="D179" s="388"/>
      <c r="E179" s="388"/>
      <c r="F179" s="388"/>
      <c r="G179" s="388"/>
      <c r="H179" s="388"/>
    </row>
    <row r="180" spans="4:8" x14ac:dyDescent="0.15">
      <c r="D180" s="388"/>
      <c r="E180" s="388"/>
      <c r="F180" s="388"/>
      <c r="G180" s="388"/>
      <c r="H180" s="388"/>
    </row>
    <row r="181" spans="4:8" x14ac:dyDescent="0.15">
      <c r="D181" s="388"/>
      <c r="E181" s="388"/>
      <c r="F181" s="388"/>
      <c r="G181" s="388"/>
      <c r="H181" s="388"/>
    </row>
    <row r="182" spans="4:8" x14ac:dyDescent="0.15">
      <c r="D182" s="388"/>
      <c r="E182" s="388"/>
      <c r="F182" s="388"/>
      <c r="G182" s="388"/>
      <c r="H182" s="388"/>
    </row>
    <row r="183" spans="4:8" x14ac:dyDescent="0.15">
      <c r="D183" s="388"/>
      <c r="E183" s="388"/>
      <c r="F183" s="388"/>
      <c r="G183" s="388"/>
      <c r="H183" s="388"/>
    </row>
    <row r="184" spans="4:8" x14ac:dyDescent="0.15">
      <c r="D184" s="388"/>
      <c r="E184" s="388"/>
      <c r="F184" s="388"/>
      <c r="G184" s="388"/>
      <c r="H184" s="388"/>
    </row>
    <row r="185" spans="4:8" x14ac:dyDescent="0.15">
      <c r="D185" s="388"/>
      <c r="E185" s="388"/>
      <c r="F185" s="388"/>
      <c r="G185" s="388"/>
      <c r="H185" s="388"/>
    </row>
    <row r="186" spans="4:8" x14ac:dyDescent="0.15">
      <c r="D186" s="388"/>
      <c r="E186" s="388"/>
      <c r="F186" s="388"/>
      <c r="G186" s="388"/>
      <c r="H186" s="388"/>
    </row>
    <row r="187" spans="4:8" x14ac:dyDescent="0.15">
      <c r="D187" s="388"/>
      <c r="E187" s="388"/>
      <c r="F187" s="388"/>
      <c r="G187" s="388"/>
      <c r="H187" s="388"/>
    </row>
    <row r="188" spans="4:8" x14ac:dyDescent="0.15">
      <c r="D188" s="388"/>
      <c r="E188" s="388"/>
      <c r="F188" s="388"/>
      <c r="G188" s="388"/>
      <c r="H188" s="388"/>
    </row>
    <row r="189" spans="4:8" x14ac:dyDescent="0.15">
      <c r="D189" s="388"/>
      <c r="E189" s="388"/>
      <c r="F189" s="388"/>
      <c r="G189" s="388"/>
      <c r="H189" s="388"/>
    </row>
    <row r="190" spans="4:8" x14ac:dyDescent="0.15">
      <c r="D190" s="388"/>
      <c r="E190" s="388"/>
      <c r="F190" s="388"/>
      <c r="G190" s="388"/>
      <c r="H190" s="388"/>
    </row>
    <row r="191" spans="4:8" x14ac:dyDescent="0.15">
      <c r="D191" s="388"/>
      <c r="E191" s="388"/>
      <c r="F191" s="388"/>
      <c r="G191" s="388"/>
      <c r="H191" s="388"/>
    </row>
    <row r="192" spans="4:8" x14ac:dyDescent="0.15">
      <c r="D192" s="388"/>
      <c r="E192" s="388"/>
      <c r="F192" s="388"/>
      <c r="G192" s="388"/>
      <c r="H192" s="388"/>
    </row>
    <row r="193" spans="4:8" x14ac:dyDescent="0.15">
      <c r="D193" s="388"/>
      <c r="E193" s="388"/>
      <c r="F193" s="388"/>
      <c r="G193" s="388"/>
      <c r="H193" s="388"/>
    </row>
    <row r="194" spans="4:8" x14ac:dyDescent="0.15">
      <c r="D194" s="388"/>
      <c r="E194" s="388"/>
      <c r="F194" s="388"/>
      <c r="G194" s="388"/>
      <c r="H194" s="388"/>
    </row>
    <row r="195" spans="4:8" x14ac:dyDescent="0.15">
      <c r="D195" s="388"/>
      <c r="E195" s="388"/>
      <c r="F195" s="388"/>
      <c r="G195" s="388"/>
      <c r="H195" s="388"/>
    </row>
    <row r="196" spans="4:8" x14ac:dyDescent="0.15">
      <c r="D196" s="388"/>
      <c r="E196" s="388"/>
      <c r="F196" s="388"/>
      <c r="G196" s="388"/>
      <c r="H196" s="388"/>
    </row>
    <row r="197" spans="4:8" x14ac:dyDescent="0.15">
      <c r="D197" s="388"/>
      <c r="E197" s="388"/>
      <c r="F197" s="388"/>
      <c r="G197" s="388"/>
      <c r="H197" s="388"/>
    </row>
    <row r="198" spans="4:8" x14ac:dyDescent="0.15">
      <c r="D198" s="388"/>
      <c r="E198" s="388"/>
      <c r="F198" s="388"/>
      <c r="G198" s="388"/>
      <c r="H198" s="388"/>
    </row>
    <row r="199" spans="4:8" x14ac:dyDescent="0.15">
      <c r="D199" s="388"/>
      <c r="E199" s="388"/>
      <c r="F199" s="388"/>
      <c r="G199" s="388"/>
      <c r="H199" s="388"/>
    </row>
    <row r="200" spans="4:8" x14ac:dyDescent="0.15">
      <c r="D200" s="388"/>
      <c r="E200" s="388"/>
      <c r="F200" s="388"/>
      <c r="G200" s="388"/>
      <c r="H200" s="388"/>
    </row>
    <row r="201" spans="4:8" x14ac:dyDescent="0.15">
      <c r="D201" s="388"/>
      <c r="E201" s="388"/>
      <c r="F201" s="388"/>
      <c r="G201" s="388"/>
      <c r="H201" s="388"/>
    </row>
    <row r="202" spans="4:8" x14ac:dyDescent="0.15">
      <c r="D202" s="388"/>
      <c r="E202" s="388"/>
      <c r="F202" s="388"/>
      <c r="G202" s="388"/>
      <c r="H202" s="388"/>
    </row>
    <row r="203" spans="4:8" x14ac:dyDescent="0.15">
      <c r="D203" s="388"/>
      <c r="E203" s="388"/>
      <c r="F203" s="388"/>
      <c r="G203" s="388"/>
      <c r="H203" s="388"/>
    </row>
    <row r="204" spans="4:8" x14ac:dyDescent="0.15">
      <c r="D204" s="388"/>
      <c r="E204" s="388"/>
      <c r="F204" s="388"/>
      <c r="G204" s="388"/>
      <c r="H204" s="388"/>
    </row>
    <row r="205" spans="4:8" x14ac:dyDescent="0.15">
      <c r="D205" s="388"/>
      <c r="E205" s="388"/>
      <c r="F205" s="388"/>
      <c r="G205" s="388"/>
      <c r="H205" s="388"/>
    </row>
    <row r="206" spans="4:8" x14ac:dyDescent="0.15">
      <c r="D206" s="388"/>
      <c r="E206" s="388"/>
      <c r="F206" s="388"/>
      <c r="G206" s="388"/>
      <c r="H206" s="388"/>
    </row>
    <row r="207" spans="4:8" x14ac:dyDescent="0.15">
      <c r="D207" s="388"/>
      <c r="E207" s="388"/>
      <c r="F207" s="388"/>
      <c r="G207" s="388"/>
      <c r="H207" s="388"/>
    </row>
    <row r="208" spans="4:8" x14ac:dyDescent="0.15">
      <c r="D208" s="388"/>
      <c r="E208" s="388"/>
      <c r="F208" s="388"/>
      <c r="G208" s="388"/>
      <c r="H208" s="388"/>
    </row>
    <row r="209" spans="4:8" x14ac:dyDescent="0.15">
      <c r="D209" s="388"/>
      <c r="E209" s="388"/>
      <c r="F209" s="388"/>
      <c r="G209" s="388"/>
      <c r="H209" s="388"/>
    </row>
    <row r="210" spans="4:8" x14ac:dyDescent="0.15">
      <c r="D210" s="388"/>
      <c r="E210" s="388"/>
      <c r="F210" s="388"/>
      <c r="G210" s="388"/>
      <c r="H210" s="388"/>
    </row>
    <row r="211" spans="4:8" x14ac:dyDescent="0.15">
      <c r="D211" s="388"/>
      <c r="E211" s="388"/>
      <c r="F211" s="388"/>
      <c r="G211" s="388"/>
      <c r="H211" s="388"/>
    </row>
    <row r="212" spans="4:8" x14ac:dyDescent="0.15">
      <c r="D212" s="388"/>
      <c r="E212" s="388"/>
      <c r="F212" s="388"/>
      <c r="G212" s="388"/>
      <c r="H212" s="388"/>
    </row>
    <row r="213" spans="4:8" x14ac:dyDescent="0.15">
      <c r="D213" s="388"/>
      <c r="E213" s="388"/>
      <c r="F213" s="388"/>
      <c r="G213" s="388"/>
      <c r="H213" s="388"/>
    </row>
    <row r="214" spans="4:8" x14ac:dyDescent="0.15">
      <c r="D214" s="388"/>
      <c r="E214" s="388"/>
      <c r="F214" s="388"/>
      <c r="G214" s="388"/>
      <c r="H214" s="388"/>
    </row>
    <row r="215" spans="4:8" x14ac:dyDescent="0.15">
      <c r="D215" s="388"/>
      <c r="E215" s="388"/>
      <c r="F215" s="388"/>
      <c r="G215" s="388"/>
      <c r="H215" s="388"/>
    </row>
    <row r="216" spans="4:8" x14ac:dyDescent="0.15">
      <c r="D216" s="388"/>
      <c r="E216" s="388"/>
      <c r="F216" s="388"/>
      <c r="G216" s="388"/>
      <c r="H216" s="388"/>
    </row>
    <row r="217" spans="4:8" x14ac:dyDescent="0.15">
      <c r="D217" s="388"/>
      <c r="E217" s="388"/>
      <c r="F217" s="388"/>
      <c r="G217" s="388"/>
      <c r="H217" s="388"/>
    </row>
    <row r="218" spans="4:8" x14ac:dyDescent="0.15">
      <c r="D218" s="388"/>
      <c r="E218" s="388"/>
      <c r="F218" s="388"/>
      <c r="G218" s="388"/>
      <c r="H218" s="388"/>
    </row>
    <row r="219" spans="4:8" x14ac:dyDescent="0.15">
      <c r="D219" s="388"/>
      <c r="E219" s="388"/>
      <c r="F219" s="388"/>
      <c r="G219" s="388"/>
      <c r="H219" s="388"/>
    </row>
    <row r="220" spans="4:8" x14ac:dyDescent="0.15">
      <c r="D220" s="388"/>
      <c r="E220" s="388"/>
      <c r="F220" s="388"/>
      <c r="G220" s="388"/>
      <c r="H220" s="388"/>
    </row>
    <row r="221" spans="4:8" x14ac:dyDescent="0.15">
      <c r="D221" s="388"/>
      <c r="E221" s="388"/>
      <c r="F221" s="388"/>
      <c r="G221" s="388"/>
      <c r="H221" s="388"/>
    </row>
    <row r="222" spans="4:8" x14ac:dyDescent="0.15">
      <c r="D222" s="388"/>
      <c r="E222" s="388"/>
      <c r="F222" s="388"/>
      <c r="G222" s="388"/>
      <c r="H222" s="388"/>
    </row>
    <row r="223" spans="4:8" x14ac:dyDescent="0.15">
      <c r="D223" s="388"/>
      <c r="E223" s="388"/>
      <c r="F223" s="388"/>
      <c r="G223" s="388"/>
      <c r="H223" s="388"/>
    </row>
    <row r="224" spans="4:8" x14ac:dyDescent="0.15">
      <c r="D224" s="388"/>
      <c r="E224" s="388"/>
      <c r="F224" s="388"/>
      <c r="G224" s="388"/>
      <c r="H224" s="388"/>
    </row>
    <row r="225" spans="4:8" x14ac:dyDescent="0.15">
      <c r="D225" s="388"/>
      <c r="E225" s="388"/>
      <c r="F225" s="388"/>
      <c r="G225" s="388"/>
      <c r="H225" s="388"/>
    </row>
    <row r="226" spans="4:8" x14ac:dyDescent="0.15">
      <c r="D226" s="388"/>
      <c r="E226" s="388"/>
      <c r="F226" s="388"/>
      <c r="G226" s="388"/>
      <c r="H226" s="388"/>
    </row>
    <row r="227" spans="4:8" x14ac:dyDescent="0.15">
      <c r="D227" s="388"/>
      <c r="E227" s="388"/>
      <c r="F227" s="388"/>
      <c r="G227" s="388"/>
      <c r="H227" s="388"/>
    </row>
    <row r="228" spans="4:8" x14ac:dyDescent="0.15">
      <c r="D228" s="388"/>
      <c r="E228" s="388"/>
      <c r="F228" s="388"/>
      <c r="G228" s="388"/>
      <c r="H228" s="388"/>
    </row>
    <row r="229" spans="4:8" x14ac:dyDescent="0.15">
      <c r="D229" s="388"/>
      <c r="E229" s="388"/>
      <c r="F229" s="388"/>
      <c r="G229" s="388"/>
      <c r="H229" s="388"/>
    </row>
    <row r="230" spans="4:8" x14ac:dyDescent="0.15">
      <c r="D230" s="388"/>
      <c r="E230" s="388"/>
      <c r="F230" s="388"/>
      <c r="G230" s="388"/>
      <c r="H230" s="388"/>
    </row>
    <row r="231" spans="4:8" x14ac:dyDescent="0.15">
      <c r="D231" s="388"/>
      <c r="E231" s="388"/>
      <c r="F231" s="388"/>
      <c r="G231" s="388"/>
      <c r="H231" s="388"/>
    </row>
    <row r="232" spans="4:8" x14ac:dyDescent="0.15">
      <c r="D232" s="388"/>
      <c r="E232" s="388"/>
      <c r="F232" s="388"/>
      <c r="G232" s="388"/>
      <c r="H232" s="388"/>
    </row>
    <row r="233" spans="4:8" x14ac:dyDescent="0.15">
      <c r="D233" s="388"/>
      <c r="E233" s="388"/>
      <c r="F233" s="388"/>
      <c r="G233" s="388"/>
      <c r="H233" s="388"/>
    </row>
    <row r="234" spans="4:8" x14ac:dyDescent="0.15">
      <c r="D234" s="388"/>
      <c r="E234" s="388"/>
      <c r="F234" s="388"/>
      <c r="G234" s="388"/>
      <c r="H234" s="388"/>
    </row>
    <row r="235" spans="4:8" x14ac:dyDescent="0.15">
      <c r="D235" s="388"/>
      <c r="E235" s="388"/>
      <c r="F235" s="388"/>
      <c r="G235" s="388"/>
      <c r="H235" s="388"/>
    </row>
    <row r="236" spans="4:8" x14ac:dyDescent="0.15">
      <c r="D236" s="388"/>
      <c r="E236" s="388"/>
      <c r="F236" s="388"/>
      <c r="G236" s="388"/>
      <c r="H236" s="388"/>
    </row>
    <row r="237" spans="4:8" x14ac:dyDescent="0.15">
      <c r="D237" s="388"/>
      <c r="E237" s="388"/>
      <c r="F237" s="388"/>
      <c r="G237" s="388"/>
      <c r="H237" s="388"/>
    </row>
    <row r="238" spans="4:8" x14ac:dyDescent="0.15">
      <c r="D238" s="388"/>
      <c r="E238" s="388"/>
      <c r="F238" s="388"/>
      <c r="G238" s="388"/>
      <c r="H238" s="388"/>
    </row>
    <row r="239" spans="4:8" x14ac:dyDescent="0.15">
      <c r="D239" s="388"/>
      <c r="E239" s="388"/>
      <c r="F239" s="388"/>
      <c r="G239" s="388"/>
      <c r="H239" s="388"/>
    </row>
    <row r="240" spans="4:8" x14ac:dyDescent="0.15">
      <c r="D240" s="388"/>
      <c r="E240" s="388"/>
      <c r="F240" s="388"/>
      <c r="G240" s="388"/>
      <c r="H240" s="388"/>
    </row>
    <row r="241" spans="4:8" x14ac:dyDescent="0.15">
      <c r="D241" s="388"/>
      <c r="E241" s="388"/>
      <c r="F241" s="388"/>
      <c r="G241" s="388"/>
      <c r="H241" s="388"/>
    </row>
    <row r="242" spans="4:8" x14ac:dyDescent="0.15">
      <c r="D242" s="388"/>
      <c r="E242" s="388"/>
      <c r="F242" s="388"/>
      <c r="G242" s="388"/>
      <c r="H242" s="388"/>
    </row>
    <row r="243" spans="4:8" x14ac:dyDescent="0.15">
      <c r="D243" s="388"/>
      <c r="E243" s="388"/>
      <c r="F243" s="388"/>
      <c r="G243" s="388"/>
      <c r="H243" s="388"/>
    </row>
    <row r="244" spans="4:8" x14ac:dyDescent="0.15">
      <c r="D244" s="388"/>
      <c r="E244" s="388"/>
      <c r="F244" s="388"/>
      <c r="G244" s="388"/>
      <c r="H244" s="388"/>
    </row>
    <row r="245" spans="4:8" x14ac:dyDescent="0.15">
      <c r="D245" s="388"/>
      <c r="E245" s="388"/>
      <c r="F245" s="388"/>
      <c r="G245" s="388"/>
      <c r="H245" s="388"/>
    </row>
    <row r="246" spans="4:8" x14ac:dyDescent="0.15">
      <c r="D246" s="388"/>
      <c r="E246" s="388"/>
      <c r="F246" s="388"/>
      <c r="G246" s="388"/>
      <c r="H246" s="388"/>
    </row>
    <row r="247" spans="4:8" x14ac:dyDescent="0.15">
      <c r="D247" s="388"/>
      <c r="E247" s="388"/>
      <c r="F247" s="388"/>
      <c r="G247" s="388"/>
      <c r="H247" s="388"/>
    </row>
    <row r="248" spans="4:8" x14ac:dyDescent="0.15">
      <c r="D248" s="388"/>
      <c r="E248" s="388"/>
      <c r="F248" s="388"/>
      <c r="G248" s="388"/>
      <c r="H248" s="388"/>
    </row>
    <row r="249" spans="4:8" x14ac:dyDescent="0.15">
      <c r="D249" s="388"/>
      <c r="E249" s="388"/>
      <c r="F249" s="388"/>
      <c r="G249" s="388"/>
      <c r="H249" s="388"/>
    </row>
    <row r="250" spans="4:8" x14ac:dyDescent="0.15">
      <c r="D250" s="388"/>
      <c r="E250" s="388"/>
      <c r="F250" s="388"/>
      <c r="G250" s="388"/>
      <c r="H250" s="388"/>
    </row>
    <row r="251" spans="4:8" x14ac:dyDescent="0.15">
      <c r="D251" s="388"/>
      <c r="E251" s="388"/>
      <c r="F251" s="388"/>
      <c r="G251" s="388"/>
      <c r="H251" s="388"/>
    </row>
    <row r="252" spans="4:8" x14ac:dyDescent="0.15">
      <c r="D252" s="388"/>
      <c r="E252" s="388"/>
      <c r="F252" s="388"/>
      <c r="G252" s="388"/>
      <c r="H252" s="388"/>
    </row>
    <row r="253" spans="4:8" x14ac:dyDescent="0.15">
      <c r="D253" s="388"/>
      <c r="E253" s="388"/>
      <c r="F253" s="388"/>
      <c r="G253" s="388"/>
      <c r="H253" s="388"/>
    </row>
    <row r="254" spans="4:8" x14ac:dyDescent="0.15">
      <c r="D254" s="388"/>
      <c r="E254" s="388"/>
      <c r="F254" s="388"/>
      <c r="G254" s="388"/>
      <c r="H254" s="388"/>
    </row>
    <row r="255" spans="4:8" x14ac:dyDescent="0.15">
      <c r="D255" s="388"/>
      <c r="E255" s="388"/>
      <c r="F255" s="388"/>
      <c r="G255" s="388"/>
      <c r="H255" s="388"/>
    </row>
    <row r="256" spans="4:8" x14ac:dyDescent="0.15">
      <c r="D256" s="388"/>
      <c r="E256" s="388"/>
      <c r="F256" s="388"/>
      <c r="G256" s="388"/>
      <c r="H256" s="388"/>
    </row>
    <row r="257" spans="4:8" x14ac:dyDescent="0.15">
      <c r="D257" s="388"/>
      <c r="E257" s="388"/>
      <c r="F257" s="388"/>
      <c r="G257" s="388"/>
      <c r="H257" s="388"/>
    </row>
    <row r="258" spans="4:8" x14ac:dyDescent="0.15">
      <c r="D258" s="388"/>
      <c r="E258" s="388"/>
      <c r="F258" s="388"/>
      <c r="G258" s="388"/>
      <c r="H258" s="388"/>
    </row>
    <row r="259" spans="4:8" x14ac:dyDescent="0.15">
      <c r="D259" s="388"/>
      <c r="E259" s="388"/>
      <c r="F259" s="388"/>
      <c r="G259" s="388"/>
      <c r="H259" s="388"/>
    </row>
    <row r="260" spans="4:8" x14ac:dyDescent="0.15">
      <c r="D260" s="388"/>
      <c r="E260" s="388"/>
      <c r="F260" s="388"/>
      <c r="G260" s="388"/>
      <c r="H260" s="388"/>
    </row>
    <row r="261" spans="4:8" x14ac:dyDescent="0.15">
      <c r="D261" s="388"/>
      <c r="E261" s="388"/>
      <c r="F261" s="388"/>
      <c r="G261" s="388"/>
      <c r="H261" s="388"/>
    </row>
    <row r="262" spans="4:8" x14ac:dyDescent="0.15">
      <c r="D262" s="388"/>
      <c r="E262" s="388"/>
      <c r="F262" s="388"/>
      <c r="G262" s="388"/>
      <c r="H262" s="388"/>
    </row>
    <row r="263" spans="4:8" x14ac:dyDescent="0.15">
      <c r="D263" s="388"/>
      <c r="E263" s="388"/>
      <c r="F263" s="388"/>
      <c r="G263" s="388"/>
      <c r="H263" s="388"/>
    </row>
    <row r="264" spans="4:8" x14ac:dyDescent="0.15">
      <c r="D264" s="388"/>
      <c r="E264" s="388"/>
      <c r="F264" s="388"/>
      <c r="G264" s="388"/>
      <c r="H264" s="388"/>
    </row>
    <row r="265" spans="4:8" x14ac:dyDescent="0.15">
      <c r="D265" s="388"/>
      <c r="E265" s="388"/>
      <c r="F265" s="388"/>
      <c r="G265" s="388"/>
      <c r="H265" s="388"/>
    </row>
    <row r="266" spans="4:8" x14ac:dyDescent="0.15">
      <c r="D266" s="388"/>
      <c r="E266" s="388"/>
      <c r="F266" s="388"/>
      <c r="G266" s="388"/>
      <c r="H266" s="388"/>
    </row>
    <row r="267" spans="4:8" x14ac:dyDescent="0.15">
      <c r="D267" s="388"/>
      <c r="E267" s="388"/>
      <c r="F267" s="388"/>
      <c r="G267" s="388"/>
      <c r="H267" s="388"/>
    </row>
    <row r="268" spans="4:8" x14ac:dyDescent="0.15">
      <c r="D268" s="388"/>
      <c r="E268" s="388"/>
      <c r="F268" s="388"/>
      <c r="G268" s="388"/>
      <c r="H268" s="388"/>
    </row>
    <row r="269" spans="4:8" x14ac:dyDescent="0.15">
      <c r="D269" s="388"/>
      <c r="E269" s="388"/>
      <c r="F269" s="388"/>
      <c r="G269" s="388"/>
      <c r="H269" s="388"/>
    </row>
    <row r="270" spans="4:8" x14ac:dyDescent="0.15">
      <c r="D270" s="388"/>
      <c r="E270" s="388"/>
      <c r="F270" s="388"/>
      <c r="G270" s="388"/>
      <c r="H270" s="388"/>
    </row>
    <row r="271" spans="4:8" x14ac:dyDescent="0.15">
      <c r="D271" s="388"/>
      <c r="E271" s="388"/>
      <c r="F271" s="388"/>
      <c r="G271" s="388"/>
      <c r="H271" s="388"/>
    </row>
    <row r="272" spans="4:8" x14ac:dyDescent="0.15">
      <c r="D272" s="388"/>
      <c r="E272" s="388"/>
      <c r="F272" s="388"/>
      <c r="G272" s="388"/>
      <c r="H272" s="388"/>
    </row>
    <row r="273" spans="4:8" x14ac:dyDescent="0.15">
      <c r="D273" s="388"/>
      <c r="E273" s="388"/>
      <c r="F273" s="388"/>
      <c r="G273" s="388"/>
      <c r="H273" s="388"/>
    </row>
    <row r="274" spans="4:8" x14ac:dyDescent="0.15">
      <c r="D274" s="388"/>
      <c r="E274" s="388"/>
      <c r="F274" s="388"/>
      <c r="G274" s="388"/>
      <c r="H274" s="388"/>
    </row>
    <row r="275" spans="4:8" x14ac:dyDescent="0.15">
      <c r="D275" s="388"/>
      <c r="E275" s="388"/>
      <c r="F275" s="388"/>
      <c r="G275" s="388"/>
      <c r="H275" s="388"/>
    </row>
    <row r="276" spans="4:8" x14ac:dyDescent="0.15">
      <c r="D276" s="388"/>
      <c r="E276" s="388"/>
      <c r="F276" s="388"/>
      <c r="G276" s="388"/>
      <c r="H276" s="388"/>
    </row>
    <row r="277" spans="4:8" x14ac:dyDescent="0.15">
      <c r="D277" s="388"/>
      <c r="E277" s="388"/>
      <c r="F277" s="388"/>
      <c r="G277" s="388"/>
      <c r="H277" s="388"/>
    </row>
    <row r="278" spans="4:8" x14ac:dyDescent="0.15">
      <c r="D278" s="388"/>
      <c r="E278" s="388"/>
      <c r="F278" s="388"/>
      <c r="G278" s="388"/>
      <c r="H278" s="388"/>
    </row>
    <row r="279" spans="4:8" x14ac:dyDescent="0.15">
      <c r="D279" s="388"/>
      <c r="E279" s="388"/>
      <c r="F279" s="388"/>
      <c r="G279" s="388"/>
      <c r="H279" s="388"/>
    </row>
    <row r="280" spans="4:8" x14ac:dyDescent="0.15">
      <c r="D280" s="388"/>
      <c r="E280" s="388"/>
      <c r="F280" s="388"/>
      <c r="G280" s="388"/>
      <c r="H280" s="388"/>
    </row>
    <row r="281" spans="4:8" x14ac:dyDescent="0.15">
      <c r="D281" s="388"/>
      <c r="E281" s="388"/>
      <c r="F281" s="388"/>
      <c r="G281" s="388"/>
      <c r="H281" s="388"/>
    </row>
    <row r="282" spans="4:8" x14ac:dyDescent="0.15">
      <c r="D282" s="388"/>
      <c r="E282" s="388"/>
      <c r="F282" s="388"/>
      <c r="G282" s="388"/>
      <c r="H282" s="388"/>
    </row>
    <row r="283" spans="4:8" x14ac:dyDescent="0.15">
      <c r="D283" s="388"/>
      <c r="E283" s="388"/>
      <c r="F283" s="388"/>
      <c r="G283" s="388"/>
      <c r="H283" s="388"/>
    </row>
    <row r="284" spans="4:8" x14ac:dyDescent="0.15">
      <c r="D284" s="388"/>
      <c r="E284" s="388"/>
      <c r="F284" s="388"/>
      <c r="G284" s="388"/>
      <c r="H284" s="388"/>
    </row>
    <row r="285" spans="4:8" x14ac:dyDescent="0.15">
      <c r="D285" s="388"/>
      <c r="E285" s="388"/>
      <c r="F285" s="388"/>
      <c r="G285" s="388"/>
      <c r="H285" s="388"/>
    </row>
    <row r="286" spans="4:8" x14ac:dyDescent="0.15">
      <c r="D286" s="388"/>
      <c r="E286" s="388"/>
      <c r="F286" s="388"/>
      <c r="G286" s="388"/>
      <c r="H286" s="388"/>
    </row>
    <row r="287" spans="4:8" x14ac:dyDescent="0.15">
      <c r="D287" s="388"/>
      <c r="E287" s="388"/>
      <c r="F287" s="388"/>
      <c r="G287" s="388"/>
      <c r="H287" s="388"/>
    </row>
    <row r="288" spans="4:8" x14ac:dyDescent="0.15">
      <c r="D288" s="388"/>
      <c r="E288" s="388"/>
      <c r="F288" s="388"/>
      <c r="G288" s="388"/>
      <c r="H288" s="388"/>
    </row>
    <row r="289" spans="4:8" x14ac:dyDescent="0.15">
      <c r="D289" s="388"/>
      <c r="E289" s="388"/>
      <c r="F289" s="388"/>
      <c r="G289" s="388"/>
      <c r="H289" s="388"/>
    </row>
    <row r="290" spans="4:8" x14ac:dyDescent="0.15">
      <c r="D290" s="388"/>
      <c r="E290" s="388"/>
      <c r="F290" s="388"/>
      <c r="G290" s="388"/>
      <c r="H290" s="388"/>
    </row>
    <row r="291" spans="4:8" x14ac:dyDescent="0.15">
      <c r="D291" s="388"/>
      <c r="E291" s="388"/>
      <c r="F291" s="388"/>
      <c r="G291" s="388"/>
      <c r="H291" s="388"/>
    </row>
    <row r="292" spans="4:8" x14ac:dyDescent="0.15">
      <c r="D292" s="388"/>
      <c r="E292" s="388"/>
      <c r="F292" s="388"/>
      <c r="G292" s="388"/>
      <c r="H292" s="388"/>
    </row>
    <row r="293" spans="4:8" x14ac:dyDescent="0.15">
      <c r="D293" s="388"/>
      <c r="E293" s="388"/>
      <c r="F293" s="388"/>
      <c r="G293" s="388"/>
      <c r="H293" s="388"/>
    </row>
    <row r="294" spans="4:8" x14ac:dyDescent="0.15">
      <c r="D294" s="388"/>
      <c r="E294" s="388"/>
      <c r="F294" s="388"/>
      <c r="G294" s="388"/>
      <c r="H294" s="388"/>
    </row>
    <row r="295" spans="4:8" x14ac:dyDescent="0.15">
      <c r="D295" s="388"/>
      <c r="E295" s="388"/>
      <c r="F295" s="388"/>
      <c r="G295" s="388"/>
      <c r="H295" s="388"/>
    </row>
    <row r="296" spans="4:8" x14ac:dyDescent="0.15">
      <c r="D296" s="388"/>
      <c r="E296" s="388"/>
      <c r="F296" s="388"/>
      <c r="G296" s="388"/>
      <c r="H296" s="388"/>
    </row>
    <row r="297" spans="4:8" x14ac:dyDescent="0.15">
      <c r="D297" s="388"/>
      <c r="E297" s="388"/>
      <c r="F297" s="388"/>
      <c r="G297" s="388"/>
      <c r="H297" s="388"/>
    </row>
    <row r="298" spans="4:8" x14ac:dyDescent="0.15">
      <c r="D298" s="388"/>
      <c r="E298" s="388"/>
      <c r="F298" s="388"/>
      <c r="G298" s="388"/>
      <c r="H298" s="388"/>
    </row>
    <row r="299" spans="4:8" x14ac:dyDescent="0.15">
      <c r="D299" s="388"/>
      <c r="E299" s="388"/>
      <c r="F299" s="388"/>
      <c r="G299" s="388"/>
      <c r="H299" s="388"/>
    </row>
    <row r="300" spans="4:8" x14ac:dyDescent="0.15">
      <c r="D300" s="388"/>
      <c r="E300" s="388"/>
      <c r="F300" s="388"/>
      <c r="G300" s="388"/>
      <c r="H300" s="388"/>
    </row>
    <row r="301" spans="4:8" x14ac:dyDescent="0.15">
      <c r="D301" s="388"/>
      <c r="E301" s="388"/>
      <c r="F301" s="388"/>
      <c r="G301" s="388"/>
      <c r="H301" s="388"/>
    </row>
    <row r="302" spans="4:8" x14ac:dyDescent="0.15">
      <c r="D302" s="388"/>
      <c r="E302" s="388"/>
      <c r="F302" s="388"/>
      <c r="G302" s="388"/>
      <c r="H302" s="388"/>
    </row>
    <row r="303" spans="4:8" x14ac:dyDescent="0.15">
      <c r="D303" s="388"/>
      <c r="E303" s="388"/>
      <c r="F303" s="388"/>
      <c r="G303" s="388"/>
      <c r="H303" s="388"/>
    </row>
    <row r="304" spans="4:8" x14ac:dyDescent="0.15">
      <c r="D304" s="388"/>
      <c r="E304" s="388"/>
      <c r="F304" s="388"/>
      <c r="G304" s="388"/>
      <c r="H304" s="388"/>
    </row>
    <row r="305" spans="4:8" x14ac:dyDescent="0.15">
      <c r="D305" s="388"/>
      <c r="E305" s="388"/>
      <c r="F305" s="388"/>
      <c r="G305" s="388"/>
      <c r="H305" s="388"/>
    </row>
    <row r="306" spans="4:8" x14ac:dyDescent="0.15">
      <c r="D306" s="388"/>
      <c r="E306" s="388"/>
      <c r="F306" s="388"/>
      <c r="G306" s="388"/>
      <c r="H306" s="388"/>
    </row>
    <row r="307" spans="4:8" x14ac:dyDescent="0.15">
      <c r="D307" s="388"/>
      <c r="E307" s="388"/>
      <c r="F307" s="388"/>
      <c r="G307" s="388"/>
      <c r="H307" s="388"/>
    </row>
    <row r="308" spans="4:8" x14ac:dyDescent="0.15">
      <c r="D308" s="388"/>
      <c r="E308" s="388"/>
      <c r="F308" s="388"/>
      <c r="G308" s="388"/>
      <c r="H308" s="388"/>
    </row>
    <row r="309" spans="4:8" x14ac:dyDescent="0.15">
      <c r="D309" s="388"/>
      <c r="E309" s="388"/>
      <c r="F309" s="388"/>
      <c r="G309" s="388"/>
      <c r="H309" s="388"/>
    </row>
    <row r="310" spans="4:8" x14ac:dyDescent="0.15">
      <c r="D310" s="388"/>
      <c r="E310" s="388"/>
      <c r="F310" s="388"/>
      <c r="G310" s="388"/>
      <c r="H310" s="388"/>
    </row>
    <row r="311" spans="4:8" x14ac:dyDescent="0.15">
      <c r="D311" s="388"/>
      <c r="E311" s="388"/>
      <c r="F311" s="388"/>
      <c r="G311" s="388"/>
      <c r="H311" s="388"/>
    </row>
    <row r="312" spans="4:8" x14ac:dyDescent="0.15">
      <c r="D312" s="388"/>
      <c r="E312" s="388"/>
      <c r="F312" s="388"/>
      <c r="G312" s="388"/>
      <c r="H312" s="388"/>
    </row>
    <row r="313" spans="4:8" x14ac:dyDescent="0.15">
      <c r="D313" s="388"/>
      <c r="E313" s="388"/>
      <c r="F313" s="388"/>
      <c r="G313" s="388"/>
      <c r="H313" s="388"/>
    </row>
    <row r="314" spans="4:8" x14ac:dyDescent="0.15">
      <c r="D314" s="388"/>
      <c r="E314" s="388"/>
      <c r="F314" s="388"/>
      <c r="G314" s="388"/>
      <c r="H314" s="388"/>
    </row>
    <row r="315" spans="4:8" x14ac:dyDescent="0.15">
      <c r="D315" s="388"/>
      <c r="E315" s="388"/>
      <c r="F315" s="388"/>
      <c r="G315" s="388"/>
      <c r="H315" s="388"/>
    </row>
    <row r="316" spans="4:8" x14ac:dyDescent="0.15">
      <c r="D316" s="388"/>
      <c r="E316" s="388"/>
      <c r="F316" s="388"/>
      <c r="G316" s="388"/>
      <c r="H316" s="388"/>
    </row>
    <row r="317" spans="4:8" x14ac:dyDescent="0.15">
      <c r="D317" s="388"/>
      <c r="E317" s="388"/>
      <c r="F317" s="388"/>
      <c r="G317" s="388"/>
      <c r="H317" s="388"/>
    </row>
    <row r="318" spans="4:8" x14ac:dyDescent="0.15">
      <c r="D318" s="388"/>
      <c r="E318" s="388"/>
      <c r="F318" s="388"/>
      <c r="G318" s="388"/>
      <c r="H318" s="388"/>
    </row>
    <row r="319" spans="4:8" x14ac:dyDescent="0.15">
      <c r="D319" s="388"/>
      <c r="E319" s="388"/>
      <c r="F319" s="388"/>
      <c r="G319" s="388"/>
      <c r="H319" s="388"/>
    </row>
    <row r="320" spans="4:8" x14ac:dyDescent="0.15">
      <c r="D320" s="388"/>
      <c r="E320" s="388"/>
      <c r="F320" s="388"/>
      <c r="G320" s="388"/>
      <c r="H320" s="388"/>
    </row>
    <row r="321" spans="4:8" x14ac:dyDescent="0.15">
      <c r="D321" s="388"/>
      <c r="E321" s="388"/>
      <c r="F321" s="388"/>
      <c r="G321" s="388"/>
      <c r="H321" s="388"/>
    </row>
    <row r="322" spans="4:8" x14ac:dyDescent="0.15">
      <c r="D322" s="388"/>
      <c r="E322" s="388"/>
      <c r="F322" s="388"/>
      <c r="G322" s="388"/>
      <c r="H322" s="388"/>
    </row>
    <row r="323" spans="4:8" x14ac:dyDescent="0.15">
      <c r="D323" s="388"/>
      <c r="E323" s="388"/>
      <c r="F323" s="388"/>
      <c r="G323" s="388"/>
      <c r="H323" s="388"/>
    </row>
    <row r="324" spans="4:8" x14ac:dyDescent="0.15">
      <c r="D324" s="388"/>
      <c r="E324" s="388"/>
      <c r="F324" s="388"/>
      <c r="G324" s="388"/>
      <c r="H324" s="388"/>
    </row>
    <row r="325" spans="4:8" x14ac:dyDescent="0.15">
      <c r="D325" s="388"/>
      <c r="E325" s="388"/>
      <c r="F325" s="388"/>
      <c r="G325" s="388"/>
      <c r="H325" s="388"/>
    </row>
    <row r="326" spans="4:8" x14ac:dyDescent="0.15">
      <c r="D326" s="388"/>
      <c r="E326" s="388"/>
      <c r="F326" s="388"/>
      <c r="G326" s="388"/>
      <c r="H326" s="388"/>
    </row>
    <row r="327" spans="4:8" x14ac:dyDescent="0.15">
      <c r="D327" s="388"/>
      <c r="E327" s="388"/>
      <c r="F327" s="388"/>
      <c r="G327" s="388"/>
      <c r="H327" s="388"/>
    </row>
    <row r="328" spans="4:8" x14ac:dyDescent="0.15">
      <c r="D328" s="388"/>
      <c r="E328" s="388"/>
      <c r="F328" s="388"/>
      <c r="G328" s="388"/>
      <c r="H328" s="388"/>
    </row>
    <row r="329" spans="4:8" x14ac:dyDescent="0.15">
      <c r="D329" s="388"/>
      <c r="E329" s="388"/>
      <c r="F329" s="388"/>
      <c r="G329" s="388"/>
      <c r="H329" s="388"/>
    </row>
    <row r="330" spans="4:8" x14ac:dyDescent="0.15">
      <c r="D330" s="388"/>
      <c r="E330" s="388"/>
      <c r="F330" s="388"/>
      <c r="G330" s="388"/>
      <c r="H330" s="388"/>
    </row>
    <row r="331" spans="4:8" x14ac:dyDescent="0.15">
      <c r="D331" s="388"/>
      <c r="E331" s="388"/>
      <c r="F331" s="388"/>
      <c r="G331" s="388"/>
      <c r="H331" s="388"/>
    </row>
    <row r="332" spans="4:8" x14ac:dyDescent="0.15">
      <c r="D332" s="388"/>
      <c r="E332" s="388"/>
      <c r="F332" s="388"/>
      <c r="G332" s="388"/>
      <c r="H332" s="388"/>
    </row>
    <row r="333" spans="4:8" x14ac:dyDescent="0.15">
      <c r="D333" s="388"/>
      <c r="E333" s="388"/>
      <c r="F333" s="388"/>
      <c r="G333" s="388"/>
      <c r="H333" s="388"/>
    </row>
    <row r="334" spans="4:8" x14ac:dyDescent="0.15">
      <c r="D334" s="388"/>
      <c r="E334" s="388"/>
      <c r="F334" s="388"/>
      <c r="G334" s="388"/>
      <c r="H334" s="388"/>
    </row>
    <row r="335" spans="4:8" x14ac:dyDescent="0.15">
      <c r="D335" s="388"/>
      <c r="E335" s="388"/>
      <c r="F335" s="388"/>
      <c r="G335" s="388"/>
      <c r="H335" s="388"/>
    </row>
    <row r="336" spans="4:8" x14ac:dyDescent="0.15">
      <c r="D336" s="388"/>
      <c r="E336" s="388"/>
      <c r="F336" s="388"/>
      <c r="G336" s="388"/>
      <c r="H336" s="388"/>
    </row>
    <row r="337" spans="4:8" x14ac:dyDescent="0.15">
      <c r="D337" s="388"/>
      <c r="E337" s="388"/>
      <c r="F337" s="388"/>
      <c r="G337" s="388"/>
      <c r="H337" s="388"/>
    </row>
    <row r="338" spans="4:8" x14ac:dyDescent="0.15">
      <c r="D338" s="388"/>
      <c r="E338" s="388"/>
      <c r="F338" s="388"/>
      <c r="G338" s="388"/>
      <c r="H338" s="388"/>
    </row>
    <row r="339" spans="4:8" x14ac:dyDescent="0.15">
      <c r="D339" s="388"/>
      <c r="E339" s="388"/>
      <c r="F339" s="388"/>
      <c r="G339" s="388"/>
      <c r="H339" s="388"/>
    </row>
    <row r="340" spans="4:8" x14ac:dyDescent="0.15">
      <c r="D340" s="388"/>
      <c r="E340" s="388"/>
      <c r="F340" s="388"/>
      <c r="G340" s="388"/>
      <c r="H340" s="388"/>
    </row>
    <row r="341" spans="4:8" x14ac:dyDescent="0.15">
      <c r="D341" s="388"/>
      <c r="E341" s="388"/>
      <c r="F341" s="388"/>
      <c r="G341" s="388"/>
      <c r="H341" s="388"/>
    </row>
    <row r="342" spans="4:8" x14ac:dyDescent="0.15">
      <c r="D342" s="388"/>
      <c r="E342" s="388"/>
      <c r="F342" s="388"/>
      <c r="G342" s="388"/>
      <c r="H342" s="388"/>
    </row>
    <row r="343" spans="4:8" x14ac:dyDescent="0.15">
      <c r="D343" s="388"/>
      <c r="E343" s="388"/>
      <c r="F343" s="388"/>
      <c r="G343" s="388"/>
      <c r="H343" s="388"/>
    </row>
    <row r="344" spans="4:8" x14ac:dyDescent="0.15">
      <c r="D344" s="388"/>
      <c r="E344" s="388"/>
      <c r="F344" s="388"/>
      <c r="G344" s="388"/>
      <c r="H344" s="388"/>
    </row>
    <row r="345" spans="4:8" x14ac:dyDescent="0.15">
      <c r="D345" s="388"/>
      <c r="E345" s="388"/>
      <c r="F345" s="388"/>
      <c r="G345" s="388"/>
      <c r="H345" s="388"/>
    </row>
    <row r="346" spans="4:8" x14ac:dyDescent="0.15">
      <c r="D346" s="388"/>
      <c r="E346" s="388"/>
      <c r="F346" s="388"/>
      <c r="G346" s="388"/>
      <c r="H346" s="388"/>
    </row>
    <row r="347" spans="4:8" x14ac:dyDescent="0.15">
      <c r="D347" s="388"/>
      <c r="E347" s="388"/>
      <c r="F347" s="388"/>
      <c r="G347" s="388"/>
      <c r="H347" s="388"/>
    </row>
    <row r="348" spans="4:8" x14ac:dyDescent="0.15">
      <c r="D348" s="388"/>
      <c r="E348" s="388"/>
      <c r="F348" s="388"/>
      <c r="G348" s="388"/>
      <c r="H348" s="388"/>
    </row>
    <row r="349" spans="4:8" x14ac:dyDescent="0.15">
      <c r="D349" s="388"/>
      <c r="E349" s="388"/>
      <c r="F349" s="388"/>
      <c r="G349" s="388"/>
      <c r="H349" s="388"/>
    </row>
    <row r="350" spans="4:8" x14ac:dyDescent="0.15">
      <c r="D350" s="388"/>
      <c r="E350" s="388"/>
      <c r="F350" s="388"/>
      <c r="G350" s="388"/>
      <c r="H350" s="388"/>
    </row>
    <row r="351" spans="4:8" x14ac:dyDescent="0.15">
      <c r="D351" s="388"/>
      <c r="E351" s="388"/>
      <c r="F351" s="388"/>
      <c r="G351" s="388"/>
      <c r="H351" s="388"/>
    </row>
    <row r="352" spans="4:8" x14ac:dyDescent="0.15">
      <c r="D352" s="388"/>
      <c r="E352" s="388"/>
      <c r="F352" s="388"/>
      <c r="G352" s="388"/>
      <c r="H352" s="388"/>
    </row>
    <row r="353" spans="4:8" x14ac:dyDescent="0.15">
      <c r="D353" s="388"/>
      <c r="E353" s="388"/>
      <c r="F353" s="388"/>
      <c r="G353" s="388"/>
      <c r="H353" s="388"/>
    </row>
    <row r="354" spans="4:8" x14ac:dyDescent="0.15">
      <c r="D354" s="388"/>
      <c r="E354" s="388"/>
      <c r="F354" s="388"/>
      <c r="G354" s="388"/>
      <c r="H354" s="388"/>
    </row>
    <row r="355" spans="4:8" x14ac:dyDescent="0.15">
      <c r="D355" s="388"/>
      <c r="E355" s="388"/>
      <c r="F355" s="388"/>
      <c r="G355" s="388"/>
      <c r="H355" s="388"/>
    </row>
    <row r="356" spans="4:8" x14ac:dyDescent="0.15">
      <c r="D356" s="388"/>
      <c r="E356" s="388"/>
      <c r="F356" s="388"/>
      <c r="G356" s="388"/>
      <c r="H356" s="388"/>
    </row>
    <row r="357" spans="4:8" x14ac:dyDescent="0.15">
      <c r="D357" s="388"/>
      <c r="E357" s="388"/>
      <c r="F357" s="388"/>
      <c r="G357" s="388"/>
      <c r="H357" s="388"/>
    </row>
    <row r="358" spans="4:8" x14ac:dyDescent="0.15">
      <c r="D358" s="388"/>
      <c r="E358" s="388"/>
      <c r="F358" s="388"/>
      <c r="G358" s="388"/>
      <c r="H358" s="388"/>
    </row>
    <row r="359" spans="4:8" x14ac:dyDescent="0.15">
      <c r="D359" s="388"/>
      <c r="E359" s="388"/>
      <c r="F359" s="388"/>
      <c r="G359" s="388"/>
      <c r="H359" s="388"/>
    </row>
    <row r="360" spans="4:8" x14ac:dyDescent="0.15">
      <c r="D360" s="388"/>
      <c r="E360" s="388"/>
      <c r="F360" s="388"/>
      <c r="G360" s="388"/>
      <c r="H360" s="388"/>
    </row>
    <row r="361" spans="4:8" x14ac:dyDescent="0.15">
      <c r="D361" s="388"/>
      <c r="E361" s="388"/>
      <c r="F361" s="388"/>
      <c r="G361" s="388"/>
      <c r="H361" s="388"/>
    </row>
    <row r="362" spans="4:8" x14ac:dyDescent="0.15">
      <c r="D362" s="388"/>
      <c r="E362" s="388"/>
      <c r="F362" s="388"/>
      <c r="G362" s="388"/>
      <c r="H362" s="388"/>
    </row>
    <row r="363" spans="4:8" x14ac:dyDescent="0.15">
      <c r="D363" s="388"/>
      <c r="E363" s="388"/>
      <c r="F363" s="388"/>
      <c r="G363" s="388"/>
      <c r="H363" s="388"/>
    </row>
    <row r="364" spans="4:8" x14ac:dyDescent="0.15">
      <c r="D364" s="388"/>
      <c r="E364" s="388"/>
      <c r="F364" s="388"/>
      <c r="G364" s="388"/>
      <c r="H364" s="388"/>
    </row>
    <row r="365" spans="4:8" x14ac:dyDescent="0.15">
      <c r="D365" s="388"/>
      <c r="E365" s="388"/>
      <c r="F365" s="388"/>
      <c r="G365" s="388"/>
      <c r="H365" s="388"/>
    </row>
    <row r="366" spans="4:8" x14ac:dyDescent="0.15">
      <c r="D366" s="388"/>
      <c r="E366" s="388"/>
      <c r="F366" s="388"/>
      <c r="G366" s="388"/>
      <c r="H366" s="388"/>
    </row>
    <row r="367" spans="4:8" x14ac:dyDescent="0.15">
      <c r="D367" s="388"/>
      <c r="E367" s="388"/>
      <c r="F367" s="388"/>
      <c r="G367" s="388"/>
      <c r="H367" s="388"/>
    </row>
    <row r="368" spans="4:8" x14ac:dyDescent="0.15">
      <c r="D368" s="388"/>
      <c r="E368" s="388"/>
      <c r="F368" s="388"/>
      <c r="G368" s="388"/>
      <c r="H368" s="388"/>
    </row>
    <row r="369" spans="4:8" x14ac:dyDescent="0.15">
      <c r="D369" s="388"/>
      <c r="E369" s="388"/>
      <c r="F369" s="388"/>
      <c r="G369" s="388"/>
      <c r="H369" s="388"/>
    </row>
    <row r="370" spans="4:8" x14ac:dyDescent="0.15">
      <c r="D370" s="388"/>
      <c r="E370" s="388"/>
      <c r="F370" s="388"/>
      <c r="G370" s="388"/>
      <c r="H370" s="388"/>
    </row>
    <row r="371" spans="4:8" x14ac:dyDescent="0.15">
      <c r="D371" s="388"/>
      <c r="E371" s="388"/>
      <c r="F371" s="388"/>
      <c r="G371" s="388"/>
      <c r="H371" s="388"/>
    </row>
    <row r="372" spans="4:8" x14ac:dyDescent="0.15">
      <c r="D372" s="388"/>
      <c r="E372" s="388"/>
      <c r="F372" s="388"/>
      <c r="G372" s="388"/>
      <c r="H372" s="388"/>
    </row>
    <row r="373" spans="4:8" x14ac:dyDescent="0.15">
      <c r="D373" s="388"/>
      <c r="E373" s="388"/>
      <c r="F373" s="388"/>
      <c r="G373" s="388"/>
      <c r="H373" s="388"/>
    </row>
    <row r="374" spans="4:8" x14ac:dyDescent="0.15">
      <c r="D374" s="388"/>
      <c r="E374" s="388"/>
      <c r="F374" s="388"/>
      <c r="G374" s="388"/>
      <c r="H374" s="388"/>
    </row>
    <row r="375" spans="4:8" x14ac:dyDescent="0.15">
      <c r="D375" s="388"/>
      <c r="E375" s="388"/>
      <c r="F375" s="388"/>
      <c r="G375" s="388"/>
      <c r="H375" s="388"/>
    </row>
    <row r="376" spans="4:8" x14ac:dyDescent="0.15">
      <c r="D376" s="388"/>
      <c r="E376" s="388"/>
      <c r="F376" s="388"/>
      <c r="G376" s="388"/>
      <c r="H376" s="388"/>
    </row>
    <row r="377" spans="4:8" x14ac:dyDescent="0.15">
      <c r="D377" s="388"/>
      <c r="E377" s="388"/>
      <c r="F377" s="388"/>
      <c r="G377" s="388"/>
      <c r="H377" s="388"/>
    </row>
    <row r="378" spans="4:8" x14ac:dyDescent="0.15">
      <c r="D378" s="388"/>
      <c r="E378" s="388"/>
      <c r="F378" s="388"/>
      <c r="G378" s="388"/>
      <c r="H378" s="388"/>
    </row>
    <row r="379" spans="4:8" x14ac:dyDescent="0.15">
      <c r="D379" s="388"/>
      <c r="E379" s="388"/>
      <c r="F379" s="388"/>
      <c r="G379" s="388"/>
      <c r="H379" s="388"/>
    </row>
    <row r="380" spans="4:8" x14ac:dyDescent="0.15">
      <c r="D380" s="388"/>
      <c r="E380" s="388"/>
      <c r="F380" s="388"/>
      <c r="G380" s="388"/>
      <c r="H380" s="388"/>
    </row>
    <row r="381" spans="4:8" x14ac:dyDescent="0.15">
      <c r="D381" s="388"/>
      <c r="E381" s="388"/>
      <c r="F381" s="388"/>
      <c r="G381" s="388"/>
      <c r="H381" s="388"/>
    </row>
    <row r="382" spans="4:8" x14ac:dyDescent="0.15">
      <c r="D382" s="388"/>
      <c r="E382" s="388"/>
      <c r="F382" s="388"/>
      <c r="G382" s="388"/>
      <c r="H382" s="388"/>
    </row>
    <row r="383" spans="4:8" x14ac:dyDescent="0.15">
      <c r="D383" s="388"/>
      <c r="E383" s="388"/>
      <c r="F383" s="388"/>
      <c r="G383" s="388"/>
      <c r="H383" s="388"/>
    </row>
    <row r="384" spans="4:8" x14ac:dyDescent="0.15">
      <c r="D384" s="388"/>
      <c r="E384" s="388"/>
      <c r="F384" s="388"/>
      <c r="G384" s="388"/>
      <c r="H384" s="388"/>
    </row>
    <row r="385" spans="4:8" x14ac:dyDescent="0.15">
      <c r="D385" s="388"/>
      <c r="E385" s="388"/>
      <c r="F385" s="388"/>
      <c r="G385" s="388"/>
      <c r="H385" s="388"/>
    </row>
    <row r="386" spans="4:8" x14ac:dyDescent="0.15">
      <c r="D386" s="388"/>
      <c r="E386" s="388"/>
      <c r="F386" s="388"/>
      <c r="G386" s="388"/>
      <c r="H386" s="388"/>
    </row>
    <row r="387" spans="4:8" x14ac:dyDescent="0.15">
      <c r="D387" s="388"/>
      <c r="E387" s="388"/>
      <c r="F387" s="388"/>
      <c r="G387" s="388"/>
      <c r="H387" s="388"/>
    </row>
    <row r="388" spans="4:8" x14ac:dyDescent="0.15">
      <c r="D388" s="388"/>
      <c r="E388" s="388"/>
      <c r="F388" s="388"/>
      <c r="G388" s="388"/>
      <c r="H388" s="388"/>
    </row>
    <row r="389" spans="4:8" x14ac:dyDescent="0.15">
      <c r="D389" s="388"/>
      <c r="E389" s="388"/>
      <c r="F389" s="388"/>
      <c r="G389" s="388"/>
      <c r="H389" s="388"/>
    </row>
    <row r="390" spans="4:8" x14ac:dyDescent="0.15">
      <c r="D390" s="388"/>
      <c r="E390" s="388"/>
      <c r="F390" s="388"/>
      <c r="G390" s="388"/>
      <c r="H390" s="388"/>
    </row>
    <row r="391" spans="4:8" x14ac:dyDescent="0.15">
      <c r="D391" s="388"/>
      <c r="E391" s="388"/>
      <c r="F391" s="388"/>
      <c r="G391" s="388"/>
      <c r="H391" s="388"/>
    </row>
    <row r="392" spans="4:8" x14ac:dyDescent="0.15">
      <c r="D392" s="388"/>
      <c r="E392" s="388"/>
      <c r="F392" s="388"/>
      <c r="G392" s="388"/>
      <c r="H392" s="388"/>
    </row>
    <row r="393" spans="4:8" x14ac:dyDescent="0.15">
      <c r="D393" s="388"/>
      <c r="E393" s="388"/>
      <c r="F393" s="388"/>
      <c r="G393" s="388"/>
      <c r="H393" s="388"/>
    </row>
    <row r="394" spans="4:8" x14ac:dyDescent="0.15">
      <c r="D394" s="388"/>
      <c r="E394" s="388"/>
      <c r="F394" s="388"/>
      <c r="G394" s="388"/>
      <c r="H394" s="388"/>
    </row>
    <row r="395" spans="4:8" x14ac:dyDescent="0.15">
      <c r="D395" s="388"/>
      <c r="E395" s="388"/>
      <c r="F395" s="388"/>
      <c r="G395" s="388"/>
      <c r="H395" s="388"/>
    </row>
    <row r="396" spans="4:8" x14ac:dyDescent="0.15">
      <c r="D396" s="388"/>
      <c r="E396" s="388"/>
      <c r="F396" s="388"/>
      <c r="G396" s="388"/>
      <c r="H396" s="388"/>
    </row>
    <row r="397" spans="4:8" x14ac:dyDescent="0.15">
      <c r="D397" s="388"/>
      <c r="E397" s="388"/>
      <c r="F397" s="388"/>
      <c r="G397" s="388"/>
      <c r="H397" s="388"/>
    </row>
    <row r="398" spans="4:8" x14ac:dyDescent="0.15">
      <c r="D398" s="388"/>
      <c r="E398" s="388"/>
      <c r="F398" s="388"/>
      <c r="G398" s="388"/>
      <c r="H398" s="388"/>
    </row>
    <row r="399" spans="4:8" x14ac:dyDescent="0.15">
      <c r="D399" s="388"/>
      <c r="E399" s="388"/>
      <c r="F399" s="388"/>
      <c r="G399" s="388"/>
      <c r="H399" s="388"/>
    </row>
    <row r="400" spans="4:8" x14ac:dyDescent="0.15">
      <c r="D400" s="388"/>
      <c r="E400" s="388"/>
      <c r="F400" s="388"/>
      <c r="G400" s="388"/>
      <c r="H400" s="388"/>
    </row>
    <row r="401" spans="4:8" x14ac:dyDescent="0.15">
      <c r="D401" s="388"/>
      <c r="E401" s="388"/>
      <c r="F401" s="388"/>
      <c r="G401" s="388"/>
      <c r="H401" s="388"/>
    </row>
    <row r="402" spans="4:8" x14ac:dyDescent="0.15">
      <c r="D402" s="388"/>
      <c r="E402" s="388"/>
      <c r="F402" s="388"/>
      <c r="G402" s="388"/>
      <c r="H402" s="388"/>
    </row>
    <row r="403" spans="4:8" x14ac:dyDescent="0.15">
      <c r="D403" s="388"/>
      <c r="E403" s="388"/>
      <c r="F403" s="388"/>
      <c r="G403" s="388"/>
      <c r="H403" s="388"/>
    </row>
    <row r="404" spans="4:8" x14ac:dyDescent="0.15">
      <c r="D404" s="388"/>
      <c r="E404" s="388"/>
      <c r="F404" s="388"/>
      <c r="G404" s="388"/>
      <c r="H404" s="388"/>
    </row>
    <row r="405" spans="4:8" x14ac:dyDescent="0.15">
      <c r="D405" s="388"/>
      <c r="E405" s="388"/>
      <c r="F405" s="388"/>
      <c r="G405" s="388"/>
      <c r="H405" s="388"/>
    </row>
    <row r="406" spans="4:8" x14ac:dyDescent="0.15">
      <c r="D406" s="388"/>
      <c r="E406" s="388"/>
      <c r="F406" s="388"/>
      <c r="G406" s="388"/>
      <c r="H406" s="388"/>
    </row>
    <row r="407" spans="4:8" x14ac:dyDescent="0.15">
      <c r="D407" s="388"/>
      <c r="E407" s="388"/>
      <c r="F407" s="388"/>
      <c r="G407" s="388"/>
      <c r="H407" s="388"/>
    </row>
    <row r="408" spans="4:8" x14ac:dyDescent="0.15">
      <c r="D408" s="388"/>
      <c r="E408" s="388"/>
      <c r="F408" s="388"/>
      <c r="G408" s="388"/>
      <c r="H408" s="388"/>
    </row>
    <row r="409" spans="4:8" x14ac:dyDescent="0.15">
      <c r="D409" s="388"/>
      <c r="E409" s="388"/>
      <c r="F409" s="388"/>
      <c r="G409" s="388"/>
      <c r="H409" s="388"/>
    </row>
    <row r="410" spans="4:8" x14ac:dyDescent="0.15">
      <c r="D410" s="388"/>
      <c r="E410" s="388"/>
      <c r="F410" s="388"/>
      <c r="G410" s="388"/>
      <c r="H410" s="388"/>
    </row>
    <row r="411" spans="4:8" x14ac:dyDescent="0.15">
      <c r="D411" s="388"/>
      <c r="E411" s="388"/>
      <c r="F411" s="388"/>
      <c r="G411" s="388"/>
      <c r="H411" s="388"/>
    </row>
    <row r="412" spans="4:8" x14ac:dyDescent="0.15">
      <c r="D412" s="388"/>
      <c r="E412" s="388"/>
      <c r="F412" s="388"/>
      <c r="G412" s="388"/>
      <c r="H412" s="388"/>
    </row>
    <row r="413" spans="4:8" x14ac:dyDescent="0.15">
      <c r="D413" s="388"/>
      <c r="E413" s="388"/>
      <c r="F413" s="388"/>
      <c r="G413" s="388"/>
      <c r="H413" s="388"/>
    </row>
    <row r="414" spans="4:8" x14ac:dyDescent="0.15">
      <c r="D414" s="388"/>
      <c r="E414" s="388"/>
      <c r="F414" s="388"/>
      <c r="G414" s="388"/>
      <c r="H414" s="388"/>
    </row>
    <row r="415" spans="4:8" x14ac:dyDescent="0.15">
      <c r="D415" s="388"/>
      <c r="E415" s="388"/>
      <c r="F415" s="388"/>
      <c r="G415" s="388"/>
      <c r="H415" s="388"/>
    </row>
    <row r="416" spans="4:8" x14ac:dyDescent="0.15">
      <c r="D416" s="388"/>
      <c r="E416" s="388"/>
      <c r="F416" s="388"/>
      <c r="G416" s="388"/>
      <c r="H416" s="388"/>
    </row>
    <row r="417" spans="4:8" x14ac:dyDescent="0.15">
      <c r="D417" s="388"/>
      <c r="E417" s="388"/>
      <c r="F417" s="388"/>
      <c r="G417" s="388"/>
      <c r="H417" s="388"/>
    </row>
    <row r="418" spans="4:8" x14ac:dyDescent="0.15">
      <c r="D418" s="388"/>
      <c r="E418" s="388"/>
      <c r="F418" s="388"/>
      <c r="G418" s="388"/>
      <c r="H418" s="388"/>
    </row>
    <row r="419" spans="4:8" x14ac:dyDescent="0.15">
      <c r="D419" s="388"/>
      <c r="E419" s="388"/>
      <c r="F419" s="388"/>
      <c r="G419" s="388"/>
      <c r="H419" s="388"/>
    </row>
    <row r="420" spans="4:8" x14ac:dyDescent="0.15">
      <c r="D420" s="388"/>
      <c r="E420" s="388"/>
      <c r="F420" s="388"/>
      <c r="G420" s="388"/>
      <c r="H420" s="388"/>
    </row>
    <row r="421" spans="4:8" x14ac:dyDescent="0.15">
      <c r="D421" s="388"/>
      <c r="E421" s="388"/>
      <c r="F421" s="388"/>
      <c r="G421" s="388"/>
      <c r="H421" s="388"/>
    </row>
    <row r="422" spans="4:8" x14ac:dyDescent="0.15">
      <c r="D422" s="388"/>
      <c r="E422" s="388"/>
      <c r="F422" s="388"/>
      <c r="G422" s="388"/>
      <c r="H422" s="388"/>
    </row>
    <row r="423" spans="4:8" x14ac:dyDescent="0.15">
      <c r="D423" s="388"/>
      <c r="E423" s="388"/>
      <c r="F423" s="388"/>
      <c r="G423" s="388"/>
      <c r="H423" s="388"/>
    </row>
    <row r="424" spans="4:8" x14ac:dyDescent="0.15">
      <c r="D424" s="388"/>
      <c r="E424" s="388"/>
      <c r="F424" s="388"/>
      <c r="G424" s="388"/>
      <c r="H424" s="388"/>
    </row>
    <row r="425" spans="4:8" x14ac:dyDescent="0.15">
      <c r="D425" s="388"/>
      <c r="E425" s="388"/>
      <c r="F425" s="388"/>
      <c r="G425" s="388"/>
      <c r="H425" s="388"/>
    </row>
    <row r="426" spans="4:8" x14ac:dyDescent="0.15">
      <c r="D426" s="388"/>
      <c r="E426" s="388"/>
      <c r="F426" s="388"/>
      <c r="G426" s="388"/>
      <c r="H426" s="388"/>
    </row>
    <row r="427" spans="4:8" x14ac:dyDescent="0.15">
      <c r="D427" s="388"/>
      <c r="E427" s="388"/>
      <c r="F427" s="388"/>
      <c r="G427" s="388"/>
      <c r="H427" s="388"/>
    </row>
    <row r="428" spans="4:8" x14ac:dyDescent="0.15">
      <c r="D428" s="388"/>
      <c r="E428" s="388"/>
      <c r="F428" s="388"/>
      <c r="G428" s="388"/>
      <c r="H428" s="388"/>
    </row>
    <row r="429" spans="4:8" x14ac:dyDescent="0.15">
      <c r="D429" s="388"/>
      <c r="E429" s="388"/>
      <c r="F429" s="388"/>
      <c r="G429" s="388"/>
      <c r="H429" s="388"/>
    </row>
    <row r="430" spans="4:8" x14ac:dyDescent="0.15">
      <c r="D430" s="388"/>
      <c r="E430" s="388"/>
      <c r="F430" s="388"/>
      <c r="G430" s="388"/>
      <c r="H430" s="388"/>
    </row>
    <row r="431" spans="4:8" x14ac:dyDescent="0.15">
      <c r="D431" s="388"/>
      <c r="E431" s="388"/>
      <c r="F431" s="388"/>
      <c r="G431" s="388"/>
      <c r="H431" s="388"/>
    </row>
    <row r="432" spans="4:8" x14ac:dyDescent="0.15">
      <c r="D432" s="388"/>
      <c r="E432" s="388"/>
      <c r="F432" s="388"/>
      <c r="G432" s="388"/>
      <c r="H432" s="388"/>
    </row>
    <row r="433" spans="4:8" x14ac:dyDescent="0.15">
      <c r="D433" s="388"/>
      <c r="E433" s="388"/>
      <c r="F433" s="388"/>
      <c r="G433" s="388"/>
      <c r="H433" s="388"/>
    </row>
    <row r="434" spans="4:8" x14ac:dyDescent="0.15">
      <c r="D434" s="388"/>
      <c r="E434" s="388"/>
      <c r="F434" s="388"/>
      <c r="G434" s="388"/>
      <c r="H434" s="388"/>
    </row>
    <row r="435" spans="4:8" x14ac:dyDescent="0.15">
      <c r="D435" s="388"/>
      <c r="E435" s="388"/>
      <c r="F435" s="388"/>
      <c r="G435" s="388"/>
      <c r="H435" s="388"/>
    </row>
    <row r="436" spans="4:8" x14ac:dyDescent="0.15">
      <c r="D436" s="388"/>
      <c r="E436" s="388"/>
      <c r="F436" s="388"/>
      <c r="G436" s="388"/>
      <c r="H436" s="388"/>
    </row>
    <row r="437" spans="4:8" x14ac:dyDescent="0.15">
      <c r="D437" s="388"/>
      <c r="E437" s="388"/>
      <c r="F437" s="388"/>
      <c r="G437" s="388"/>
      <c r="H437" s="388"/>
    </row>
    <row r="438" spans="4:8" x14ac:dyDescent="0.15">
      <c r="D438" s="388"/>
      <c r="E438" s="388"/>
      <c r="F438" s="388"/>
      <c r="G438" s="388"/>
      <c r="H438" s="388"/>
    </row>
    <row r="439" spans="4:8" x14ac:dyDescent="0.15">
      <c r="D439" s="388"/>
      <c r="E439" s="388"/>
      <c r="F439" s="388"/>
      <c r="G439" s="388"/>
      <c r="H439" s="388"/>
    </row>
    <row r="440" spans="4:8" x14ac:dyDescent="0.15">
      <c r="D440" s="388"/>
      <c r="E440" s="388"/>
      <c r="F440" s="388"/>
      <c r="G440" s="388"/>
      <c r="H440" s="388"/>
    </row>
    <row r="441" spans="4:8" x14ac:dyDescent="0.15">
      <c r="D441" s="388"/>
      <c r="E441" s="388"/>
      <c r="F441" s="388"/>
      <c r="G441" s="388"/>
      <c r="H441" s="388"/>
    </row>
    <row r="442" spans="4:8" x14ac:dyDescent="0.15">
      <c r="D442" s="388"/>
      <c r="E442" s="388"/>
      <c r="F442" s="388"/>
      <c r="G442" s="388"/>
      <c r="H442" s="388"/>
    </row>
    <row r="443" spans="4:8" x14ac:dyDescent="0.15">
      <c r="D443" s="388"/>
      <c r="E443" s="388"/>
      <c r="F443" s="388"/>
      <c r="G443" s="388"/>
      <c r="H443" s="388"/>
    </row>
    <row r="444" spans="4:8" x14ac:dyDescent="0.15">
      <c r="D444" s="388"/>
      <c r="E444" s="388"/>
      <c r="F444" s="388"/>
      <c r="G444" s="388"/>
      <c r="H444" s="388"/>
    </row>
    <row r="445" spans="4:8" x14ac:dyDescent="0.15">
      <c r="D445" s="388"/>
      <c r="E445" s="388"/>
      <c r="F445" s="388"/>
      <c r="G445" s="388"/>
      <c r="H445" s="388"/>
    </row>
    <row r="446" spans="4:8" x14ac:dyDescent="0.15">
      <c r="D446" s="388"/>
      <c r="E446" s="388"/>
      <c r="F446" s="388"/>
      <c r="G446" s="388"/>
      <c r="H446" s="388"/>
    </row>
    <row r="447" spans="4:8" x14ac:dyDescent="0.15">
      <c r="D447" s="388"/>
      <c r="E447" s="388"/>
      <c r="F447" s="388"/>
      <c r="G447" s="388"/>
      <c r="H447" s="388"/>
    </row>
    <row r="448" spans="4:8" x14ac:dyDescent="0.15">
      <c r="D448" s="388"/>
      <c r="E448" s="388"/>
      <c r="F448" s="388"/>
      <c r="G448" s="388"/>
      <c r="H448" s="388"/>
    </row>
    <row r="449" spans="4:8" x14ac:dyDescent="0.15">
      <c r="D449" s="388"/>
      <c r="E449" s="388"/>
      <c r="F449" s="388"/>
      <c r="G449" s="388"/>
      <c r="H449" s="388"/>
    </row>
    <row r="450" spans="4:8" x14ac:dyDescent="0.15">
      <c r="D450" s="388"/>
      <c r="E450" s="388"/>
      <c r="F450" s="388"/>
      <c r="G450" s="388"/>
      <c r="H450" s="388"/>
    </row>
    <row r="451" spans="4:8" x14ac:dyDescent="0.15">
      <c r="D451" s="388"/>
      <c r="E451" s="388"/>
      <c r="F451" s="388"/>
      <c r="G451" s="388"/>
      <c r="H451" s="388"/>
    </row>
    <row r="452" spans="4:8" x14ac:dyDescent="0.15">
      <c r="D452" s="388"/>
      <c r="E452" s="388"/>
      <c r="F452" s="388"/>
      <c r="G452" s="388"/>
      <c r="H452" s="388"/>
    </row>
    <row r="453" spans="4:8" x14ac:dyDescent="0.15">
      <c r="D453" s="388"/>
      <c r="E453" s="388"/>
      <c r="F453" s="388"/>
      <c r="G453" s="388"/>
      <c r="H453" s="388"/>
    </row>
    <row r="454" spans="4:8" x14ac:dyDescent="0.15">
      <c r="D454" s="388"/>
      <c r="E454" s="388"/>
      <c r="F454" s="388"/>
      <c r="G454" s="388"/>
      <c r="H454" s="388"/>
    </row>
    <row r="455" spans="4:8" x14ac:dyDescent="0.15">
      <c r="D455" s="388"/>
      <c r="E455" s="388"/>
      <c r="F455" s="388"/>
      <c r="G455" s="388"/>
      <c r="H455" s="388"/>
    </row>
    <row r="456" spans="4:8" x14ac:dyDescent="0.15">
      <c r="D456" s="388"/>
      <c r="E456" s="388"/>
      <c r="F456" s="388"/>
      <c r="G456" s="388"/>
      <c r="H456" s="388"/>
    </row>
    <row r="457" spans="4:8" x14ac:dyDescent="0.15">
      <c r="D457" s="388"/>
      <c r="E457" s="388"/>
      <c r="F457" s="388"/>
      <c r="G457" s="388"/>
      <c r="H457" s="388"/>
    </row>
    <row r="458" spans="4:8" x14ac:dyDescent="0.15">
      <c r="D458" s="388"/>
      <c r="E458" s="388"/>
      <c r="F458" s="388"/>
      <c r="G458" s="388"/>
      <c r="H458" s="388"/>
    </row>
    <row r="459" spans="4:8" x14ac:dyDescent="0.15">
      <c r="D459" s="388"/>
      <c r="E459" s="388"/>
      <c r="F459" s="388"/>
      <c r="G459" s="388"/>
      <c r="H459" s="388"/>
    </row>
    <row r="460" spans="4:8" x14ac:dyDescent="0.15">
      <c r="D460" s="388"/>
      <c r="E460" s="388"/>
      <c r="F460" s="388"/>
      <c r="G460" s="388"/>
      <c r="H460" s="388"/>
    </row>
    <row r="461" spans="4:8" x14ac:dyDescent="0.15">
      <c r="D461" s="388"/>
      <c r="E461" s="388"/>
      <c r="F461" s="388"/>
      <c r="G461" s="388"/>
      <c r="H461" s="388"/>
    </row>
    <row r="462" spans="4:8" x14ac:dyDescent="0.15">
      <c r="D462" s="388"/>
      <c r="E462" s="388"/>
      <c r="F462" s="388"/>
      <c r="G462" s="388"/>
      <c r="H462" s="388"/>
    </row>
    <row r="463" spans="4:8" x14ac:dyDescent="0.15">
      <c r="D463" s="388"/>
      <c r="E463" s="388"/>
      <c r="F463" s="388"/>
      <c r="G463" s="388"/>
      <c r="H463" s="388"/>
    </row>
    <row r="464" spans="4:8" x14ac:dyDescent="0.15">
      <c r="D464" s="388"/>
      <c r="E464" s="388"/>
      <c r="F464" s="388"/>
      <c r="G464" s="388"/>
      <c r="H464" s="388"/>
    </row>
    <row r="465" spans="4:8" x14ac:dyDescent="0.15">
      <c r="D465" s="388"/>
      <c r="E465" s="388"/>
      <c r="F465" s="388"/>
      <c r="G465" s="388"/>
      <c r="H465" s="388"/>
    </row>
    <row r="466" spans="4:8" x14ac:dyDescent="0.15">
      <c r="D466" s="388"/>
      <c r="E466" s="388"/>
      <c r="F466" s="388"/>
      <c r="G466" s="388"/>
      <c r="H466" s="388"/>
    </row>
    <row r="467" spans="4:8" x14ac:dyDescent="0.15">
      <c r="D467" s="388"/>
      <c r="E467" s="388"/>
      <c r="F467" s="388"/>
      <c r="G467" s="388"/>
      <c r="H467" s="388"/>
    </row>
    <row r="468" spans="4:8" x14ac:dyDescent="0.15">
      <c r="D468" s="388"/>
      <c r="E468" s="388"/>
      <c r="F468" s="388"/>
      <c r="G468" s="388"/>
      <c r="H468" s="388"/>
    </row>
    <row r="469" spans="4:8" x14ac:dyDescent="0.15">
      <c r="D469" s="388"/>
      <c r="E469" s="388"/>
      <c r="F469" s="388"/>
      <c r="G469" s="388"/>
      <c r="H469" s="388"/>
    </row>
    <row r="470" spans="4:8" x14ac:dyDescent="0.15">
      <c r="D470" s="388"/>
      <c r="E470" s="388"/>
      <c r="F470" s="388"/>
      <c r="G470" s="388"/>
      <c r="H470" s="388"/>
    </row>
    <row r="471" spans="4:8" x14ac:dyDescent="0.15">
      <c r="D471" s="388"/>
      <c r="E471" s="388"/>
      <c r="F471" s="388"/>
      <c r="G471" s="388"/>
      <c r="H471" s="388"/>
    </row>
    <row r="472" spans="4:8" x14ac:dyDescent="0.15">
      <c r="D472" s="388"/>
      <c r="E472" s="388"/>
      <c r="F472" s="388"/>
      <c r="G472" s="388"/>
      <c r="H472" s="388"/>
    </row>
    <row r="473" spans="4:8" x14ac:dyDescent="0.15">
      <c r="D473" s="388"/>
      <c r="E473" s="388"/>
      <c r="F473" s="388"/>
      <c r="G473" s="388"/>
      <c r="H473" s="388"/>
    </row>
    <row r="474" spans="4:8" x14ac:dyDescent="0.15">
      <c r="D474" s="388"/>
      <c r="E474" s="388"/>
      <c r="F474" s="388"/>
      <c r="G474" s="388"/>
      <c r="H474" s="388"/>
    </row>
    <row r="475" spans="4:8" x14ac:dyDescent="0.15">
      <c r="D475" s="388"/>
      <c r="E475" s="388"/>
      <c r="F475" s="388"/>
      <c r="G475" s="388"/>
      <c r="H475" s="388"/>
    </row>
    <row r="476" spans="4:8" x14ac:dyDescent="0.15">
      <c r="D476" s="388"/>
      <c r="E476" s="388"/>
      <c r="F476" s="388"/>
      <c r="G476" s="388"/>
      <c r="H476" s="388"/>
    </row>
    <row r="477" spans="4:8" x14ac:dyDescent="0.15">
      <c r="D477" s="388"/>
      <c r="E477" s="388"/>
      <c r="F477" s="388"/>
      <c r="G477" s="388"/>
      <c r="H477" s="388"/>
    </row>
    <row r="478" spans="4:8" x14ac:dyDescent="0.15">
      <c r="D478" s="388"/>
      <c r="E478" s="388"/>
      <c r="F478" s="388"/>
      <c r="G478" s="388"/>
      <c r="H478" s="388"/>
    </row>
    <row r="479" spans="4:8" x14ac:dyDescent="0.15">
      <c r="D479" s="388"/>
      <c r="E479" s="388"/>
      <c r="F479" s="388"/>
      <c r="G479" s="388"/>
      <c r="H479" s="388"/>
    </row>
    <row r="480" spans="4:8" x14ac:dyDescent="0.15">
      <c r="D480" s="388"/>
      <c r="E480" s="388"/>
      <c r="F480" s="388"/>
      <c r="G480" s="388"/>
      <c r="H480" s="388"/>
    </row>
    <row r="481" spans="4:8" x14ac:dyDescent="0.15">
      <c r="D481" s="388"/>
      <c r="E481" s="388"/>
      <c r="F481" s="388"/>
      <c r="G481" s="388"/>
      <c r="H481" s="388"/>
    </row>
    <row r="482" spans="4:8" x14ac:dyDescent="0.15">
      <c r="D482" s="388"/>
      <c r="E482" s="388"/>
      <c r="F482" s="388"/>
      <c r="G482" s="388"/>
      <c r="H482" s="388"/>
    </row>
  </sheetData>
  <mergeCells count="8">
    <mergeCell ref="Q29:Q33"/>
    <mergeCell ref="R63:R64"/>
    <mergeCell ref="F1:H1"/>
    <mergeCell ref="K1:L1"/>
    <mergeCell ref="M1:N1"/>
    <mergeCell ref="O1:P1"/>
    <mergeCell ref="Q1:R1"/>
    <mergeCell ref="R18:R19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Fadden</dc:creator>
  <cp:lastModifiedBy>Irene Fadden</cp:lastModifiedBy>
  <dcterms:created xsi:type="dcterms:W3CDTF">2020-12-03T03:18:18Z</dcterms:created>
  <dcterms:modified xsi:type="dcterms:W3CDTF">2021-01-16T16:37:46Z</dcterms:modified>
</cp:coreProperties>
</file>